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020" activeTab="9"/>
  </bookViews>
  <sheets>
    <sheet name="Fig1" sheetId="1" r:id="rId1"/>
    <sheet name="Fig1 data" sheetId="2" r:id="rId2"/>
    <sheet name="Fig2" sheetId="3" r:id="rId3"/>
    <sheet name="Fig2 data" sheetId="4" r:id="rId4"/>
    <sheet name="Fig3" sheetId="5" r:id="rId5"/>
    <sheet name="Fig3 data" sheetId="6" r:id="rId6"/>
    <sheet name="Fig4" sheetId="7" r:id="rId7"/>
    <sheet name="Fig4 data" sheetId="8" r:id="rId8"/>
    <sheet name="Fig5" sheetId="9" r:id="rId9"/>
    <sheet name="Fig5 data" sheetId="10" r:id="rId10"/>
  </sheets>
  <externalReferences>
    <externalReference r:id="rId13"/>
  </externalReferences>
  <definedNames/>
  <calcPr fullCalcOnLoad="1"/>
</workbook>
</file>

<file path=xl/comments4.xml><?xml version="1.0" encoding="utf-8"?>
<comments xmlns="http://schemas.openxmlformats.org/spreadsheetml/2006/main">
  <authors>
    <author>Thum</author>
  </authors>
  <commentList>
    <comment ref="B2" authorId="0">
      <text>
        <r>
          <rPr>
            <b/>
            <sz val="8"/>
            <rFont val="Tahoma"/>
            <family val="0"/>
          </rPr>
          <t>Thum:</t>
        </r>
        <r>
          <rPr>
            <sz val="8"/>
            <rFont val="Tahoma"/>
            <family val="0"/>
          </rPr>
          <t xml:space="preserve">
Thus, GB95 captures the share of the assets of the top 10 banks in a given country that is "owned" as opposed to "controlled" by the government.</t>
        </r>
      </text>
    </comment>
  </commentList>
</comments>
</file>

<file path=xl/sharedStrings.xml><?xml version="1.0" encoding="utf-8"?>
<sst xmlns="http://schemas.openxmlformats.org/spreadsheetml/2006/main" count="259" uniqueCount="161">
  <si>
    <t>Bilanzsumme für verschiedene Bankengruppen in Deutschland für 09/2008</t>
  </si>
  <si>
    <t>Name der Bankengruppe</t>
  </si>
  <si>
    <t>Bilanzsumme für 09/2008 in Mio.*</t>
  </si>
  <si>
    <t>Anteil von Hundert in %</t>
  </si>
  <si>
    <t>Bilanzsumme für 2007 in Mio. zum Vgl.</t>
  </si>
  <si>
    <t>Bilanzsumme 03/2008 in Mio</t>
  </si>
  <si>
    <t>Nachrichtlich: weggelassene bankengruppen</t>
  </si>
  <si>
    <t>Major commercial banks</t>
  </si>
  <si>
    <t>Regional and small commercial banks</t>
  </si>
  <si>
    <t>Real Estate banks</t>
  </si>
  <si>
    <t>Foreign banks</t>
  </si>
  <si>
    <t>Special purpose banks</t>
  </si>
  <si>
    <t>Landesbanken</t>
  </si>
  <si>
    <t>Saving banks</t>
  </si>
  <si>
    <t>Cooperative central banks</t>
  </si>
  <si>
    <t>Cooperative banks</t>
  </si>
  <si>
    <t>Bausparkassen</t>
  </si>
  <si>
    <t>Nachrichtlich: Auslandsbanken</t>
  </si>
  <si>
    <t>gesamt</t>
  </si>
  <si>
    <t>*zum Berichtskreis und zur Bildung der Bankengruppen, Gliederung der Sektoren und Fristen, Vornahmen von Korrekturen sowie Bereinigung von statistischen Brüchen s. Erläuterungen am Ende des Beiheftes</t>
  </si>
  <si>
    <t>Quelle: http://www.bundesbank.de/download/statistik/bankenstatistik/S131ATB11015.PDF (Stand: 06.11.2008)</t>
  </si>
  <si>
    <t>Austria</t>
  </si>
  <si>
    <t>Belgium</t>
  </si>
  <si>
    <t>Finland</t>
  </si>
  <si>
    <t>Bulgaria</t>
  </si>
  <si>
    <t>France</t>
  </si>
  <si>
    <t>Germany</t>
  </si>
  <si>
    <t>Denmark</t>
  </si>
  <si>
    <t>Italy</t>
  </si>
  <si>
    <t>Netherlands</t>
  </si>
  <si>
    <t>Portugal</t>
  </si>
  <si>
    <t>Switzerland</t>
  </si>
  <si>
    <t>Hungary</t>
  </si>
  <si>
    <t>Poland</t>
  </si>
  <si>
    <t>Slovakia</t>
  </si>
  <si>
    <t>Slovenia</t>
  </si>
  <si>
    <t>Spain</t>
  </si>
  <si>
    <t>Sweden</t>
  </si>
  <si>
    <t>Sources</t>
  </si>
  <si>
    <t>La Porta et al. (2002, Jfin)</t>
  </si>
  <si>
    <t>World bank - Bank regulation and supervision (database 2000, 2003, 2007)</t>
  </si>
  <si>
    <t>http://econ.worldbank.org/WBSITE/EXTERNAL/EXTDEC/EXTRESEARCH/0,,contentMDK:20345037~pagePK:64214825~piPK:64214943~theSitePK:469382,00.html#Survey_III</t>
  </si>
  <si>
    <t>Figure 2</t>
  </si>
  <si>
    <t>Asset shares of publicly owned banks</t>
  </si>
  <si>
    <t>La Porta 1995</t>
  </si>
  <si>
    <t>Czech R.</t>
  </si>
  <si>
    <t>Indices</t>
  </si>
  <si>
    <t>Original</t>
  </si>
  <si>
    <t>Education 
Index</t>
  </si>
  <si>
    <t>Financial Experience Index</t>
  </si>
  <si>
    <t>Management Experience Index</t>
  </si>
  <si>
    <t>Total 
Index</t>
  </si>
  <si>
    <t>private</t>
  </si>
  <si>
    <t>public</t>
  </si>
  <si>
    <t xml:space="preserve">private </t>
  </si>
  <si>
    <t>normalized</t>
  </si>
  <si>
    <t>Umbasiert auf 1-11, und LOGARITHMIERT</t>
  </si>
  <si>
    <t>PUNKTSUMME NUR AG-VERTRETER (Rohdaten aus SPSS)</t>
  </si>
  <si>
    <t>NUR PRIVATE BANKEN (AG-VERTRETER)</t>
  </si>
  <si>
    <t>NUR ÖFF BANKEN (AG-VERTRETER)</t>
  </si>
  <si>
    <t>Education</t>
  </si>
  <si>
    <t>Finance</t>
  </si>
  <si>
    <t>Mangement</t>
  </si>
  <si>
    <t>Privat (1= ja, 99= Schweiz)</t>
  </si>
  <si>
    <t>NUR AG-AUFSICHTSRÄTE</t>
  </si>
  <si>
    <t>AG-Aufsichtsräte</t>
  </si>
  <si>
    <t xml:space="preserve">BayernLB         </t>
  </si>
  <si>
    <t>Bayern LB</t>
  </si>
  <si>
    <t xml:space="preserve">Dekabank         </t>
  </si>
  <si>
    <t>DEK</t>
  </si>
  <si>
    <t>Dekabank</t>
  </si>
  <si>
    <t xml:space="preserve">Helaba           </t>
  </si>
  <si>
    <t>HEL</t>
  </si>
  <si>
    <t>Helaba</t>
  </si>
  <si>
    <t xml:space="preserve">HSH Nordbank     </t>
  </si>
  <si>
    <t>HSH</t>
  </si>
  <si>
    <t>HSH Nordbank</t>
  </si>
  <si>
    <t xml:space="preserve">IKB              </t>
  </si>
  <si>
    <t>IKB</t>
  </si>
  <si>
    <t>IKB Deutsche Industriebank AG</t>
  </si>
  <si>
    <t xml:space="preserve">KfW              </t>
  </si>
  <si>
    <t>KfW Bankengruppe</t>
  </si>
  <si>
    <t>Landesbank Berlin</t>
  </si>
  <si>
    <t xml:space="preserve">LBBW             </t>
  </si>
  <si>
    <t>LBW</t>
  </si>
  <si>
    <t>LBBW</t>
  </si>
  <si>
    <t xml:space="preserve">LRP              </t>
  </si>
  <si>
    <t>LRP</t>
  </si>
  <si>
    <t>LRP Landesbank Rheinland-Pfalz</t>
  </si>
  <si>
    <t xml:space="preserve">NordLB           </t>
  </si>
  <si>
    <t>NLB</t>
  </si>
  <si>
    <t>Nord LB</t>
  </si>
  <si>
    <t xml:space="preserve">NRW Bank         </t>
  </si>
  <si>
    <t>NRW</t>
  </si>
  <si>
    <t>NRW Bank</t>
  </si>
  <si>
    <t xml:space="preserve">Sachsen LB       </t>
  </si>
  <si>
    <t>SLB</t>
  </si>
  <si>
    <t>Sachsen LB</t>
  </si>
  <si>
    <t xml:space="preserve">WestLB           </t>
  </si>
  <si>
    <t>WestLB</t>
  </si>
  <si>
    <t xml:space="preserve">BerlinHyp        </t>
  </si>
  <si>
    <t>Berlin-Hannoversche Hypothekenbank AG</t>
  </si>
  <si>
    <t xml:space="preserve">Commerzbank      </t>
  </si>
  <si>
    <t>COM</t>
  </si>
  <si>
    <t>Commerzbank</t>
  </si>
  <si>
    <t xml:space="preserve">Depfa            </t>
  </si>
  <si>
    <t>DEP</t>
  </si>
  <si>
    <t>Depfa Deutsche Pfandbrief Bank AG</t>
  </si>
  <si>
    <t xml:space="preserve">Deutsche Bank    </t>
  </si>
  <si>
    <t>Deutsche Bank</t>
  </si>
  <si>
    <t xml:space="preserve">Dexia            </t>
  </si>
  <si>
    <t>DEX</t>
  </si>
  <si>
    <t>Dexia Kommunalbank Deutschland AG</t>
  </si>
  <si>
    <t xml:space="preserve">DG-Hypo          </t>
  </si>
  <si>
    <t>Deutsche Genossenschafts-Hypothekenbank</t>
  </si>
  <si>
    <t xml:space="preserve">Dresdner Bank    </t>
  </si>
  <si>
    <t>Dresdner Bank</t>
  </si>
  <si>
    <t xml:space="preserve">DZ Bank          </t>
  </si>
  <si>
    <t>DZ Bank</t>
  </si>
  <si>
    <t xml:space="preserve">Essenhyp         </t>
  </si>
  <si>
    <t>ESH</t>
  </si>
  <si>
    <t>Essenhyp</t>
  </si>
  <si>
    <t xml:space="preserve">Eurohypo         </t>
  </si>
  <si>
    <t>EUH</t>
  </si>
  <si>
    <t>Eurohypo</t>
  </si>
  <si>
    <t xml:space="preserve">HVB              </t>
  </si>
  <si>
    <t>HVB</t>
  </si>
  <si>
    <t>HVB Group</t>
  </si>
  <si>
    <t xml:space="preserve">Hypo Real Estate </t>
  </si>
  <si>
    <t>HRE</t>
  </si>
  <si>
    <t>Hypo Real Estate</t>
  </si>
  <si>
    <t xml:space="preserve">Postbank         </t>
  </si>
  <si>
    <t>Postbank</t>
  </si>
  <si>
    <t xml:space="preserve">Sal. Oppenheim   </t>
  </si>
  <si>
    <t>SOP</t>
  </si>
  <si>
    <t>Sal. Oppenheim jr. &amp; Cie. KGaA</t>
  </si>
  <si>
    <t xml:space="preserve">WGZ Bank         </t>
  </si>
  <si>
    <t>WGZ</t>
  </si>
  <si>
    <t>WGZ Bank AG Westdeutsche Genossenschafts-Zentralbank</t>
  </si>
  <si>
    <t xml:space="preserve">WL Bank          </t>
  </si>
  <si>
    <t>WLB</t>
  </si>
  <si>
    <t>Westfälische Landschaft Bodenkreditbank AG</t>
  </si>
  <si>
    <t>Private Banks</t>
  </si>
  <si>
    <t>Finanzindex (1-10)</t>
  </si>
  <si>
    <t>Losses/Assets</t>
  </si>
  <si>
    <t>Financial Market Experience (AIF)</t>
  </si>
  <si>
    <t>Log(1+Losses/Assets)</t>
  </si>
  <si>
    <t>Public Banks</t>
  </si>
  <si>
    <t>Finanzindex</t>
  </si>
  <si>
    <t>Financial Market Expeirence (AIF)</t>
  </si>
  <si>
    <t>Log(Losses/Assets)</t>
  </si>
  <si>
    <t>DB</t>
  </si>
  <si>
    <t>BLB</t>
  </si>
  <si>
    <t>DRS</t>
  </si>
  <si>
    <t>KfW</t>
  </si>
  <si>
    <t>DZ</t>
  </si>
  <si>
    <t>PB</t>
  </si>
  <si>
    <t>LBB</t>
  </si>
  <si>
    <t>DG</t>
  </si>
  <si>
    <t>BHY</t>
  </si>
  <si>
    <t>WL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</si>
</sst>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0"/>
    </font>
    <font>
      <sz val="14.7"/>
      <color indexed="8"/>
      <name val="Times New Roman"/>
      <family val="0"/>
    </font>
    <font>
      <sz val="18"/>
      <color indexed="8"/>
      <name val="Times New Roman"/>
      <family val="0"/>
    </font>
    <font>
      <sz val="16.55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33" borderId="0" xfId="59" applyFont="1" applyFill="1">
      <alignment/>
      <protection/>
    </xf>
    <xf numFmtId="0" fontId="4" fillId="33" borderId="0" xfId="59" applyFont="1" applyFill="1" applyAlignment="1">
      <alignment horizontal="center"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164" fontId="5" fillId="0" borderId="0" xfId="59" applyNumberFormat="1" applyFont="1" applyAlignment="1">
      <alignment horizontal="center"/>
      <protection/>
    </xf>
    <xf numFmtId="2" fontId="5" fillId="0" borderId="0" xfId="59" applyNumberFormat="1" applyFont="1" applyAlignment="1">
      <alignment horizontal="center"/>
      <protection/>
    </xf>
    <xf numFmtId="0" fontId="2" fillId="0" borderId="0" xfId="59" applyAlignment="1">
      <alignment horizontal="center"/>
      <protection/>
    </xf>
    <xf numFmtId="164" fontId="5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9" fillId="0" borderId="0" xfId="52" applyAlignment="1" applyProtection="1">
      <alignment/>
      <protection/>
    </xf>
    <xf numFmtId="0" fontId="2" fillId="0" borderId="0" xfId="59" applyAlignment="1">
      <alignment wrapText="1"/>
      <protection/>
    </xf>
    <xf numFmtId="165" fontId="2" fillId="0" borderId="0" xfId="59" applyNumberFormat="1">
      <alignment/>
      <protection/>
    </xf>
    <xf numFmtId="2" fontId="2" fillId="0" borderId="0" xfId="59" applyNumberFormat="1">
      <alignment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166" fontId="2" fillId="0" borderId="11" xfId="59" applyNumberFormat="1" applyFill="1" applyBorder="1" applyAlignment="1">
      <alignment horizontal="center" vertical="center"/>
      <protection/>
    </xf>
    <xf numFmtId="166" fontId="2" fillId="0" borderId="12" xfId="59" applyNumberFormat="1" applyFill="1" applyBorder="1" applyAlignment="1">
      <alignment horizontal="center" vertical="center"/>
      <protection/>
    </xf>
    <xf numFmtId="0" fontId="12" fillId="34" borderId="10" xfId="59" applyFont="1" applyFill="1" applyBorder="1" applyAlignment="1">
      <alignment horizontal="center" vertical="center"/>
      <protection/>
    </xf>
    <xf numFmtId="0" fontId="8" fillId="34" borderId="10" xfId="59" applyFont="1" applyFill="1" applyBorder="1" applyAlignment="1">
      <alignment horizontal="center" vertical="center" wrapText="1"/>
      <protection/>
    </xf>
    <xf numFmtId="0" fontId="12" fillId="34" borderId="13" xfId="59" applyFont="1" applyFill="1" applyBorder="1" applyAlignment="1">
      <alignment horizontal="center" vertical="center" wrapText="1"/>
      <protection/>
    </xf>
    <xf numFmtId="0" fontId="12" fillId="35" borderId="10" xfId="59" applyFont="1" applyFill="1" applyBorder="1" applyAlignment="1">
      <alignment horizontal="center" vertical="center" wrapText="1"/>
      <protection/>
    </xf>
    <xf numFmtId="0" fontId="13" fillId="0" borderId="0" xfId="59" applyFont="1">
      <alignment/>
      <protection/>
    </xf>
    <xf numFmtId="2" fontId="13" fillId="0" borderId="0" xfId="59" applyNumberFormat="1" applyFont="1">
      <alignment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165" fontId="0" fillId="0" borderId="12" xfId="0" applyNumberFormat="1" applyBorder="1" applyAlignment="1" quotePrefix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6" borderId="0" xfId="59" applyFont="1" applyFill="1" applyBorder="1" applyAlignment="1">
      <alignment horizontal="center"/>
      <protection/>
    </xf>
    <xf numFmtId="0" fontId="2" fillId="36" borderId="0" xfId="59" applyFill="1" applyBorder="1" applyAlignment="1">
      <alignment horizontal="center"/>
      <protection/>
    </xf>
    <xf numFmtId="0" fontId="6" fillId="0" borderId="0" xfId="59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25"/>
          <c:y val="0.244"/>
          <c:w val="0.30675"/>
          <c:h val="0.49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A452A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48A54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48A54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48A54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DD9C3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DD9C3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Commercial banks 
(€ 2125b.)
28.6 %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Real estate banks 
(€ 822 b.)
 11.1 %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Foreign banks
(€ 154 b.)
2.1 %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Special purpose banks (€ 862 b.)
 11.6 %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Landesbanken 
(€ 1563 b.)
21.0 %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Saving banks 
(€ 1023 b.)
13.8 %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Cooperative central banks (€ 266 b.)
3.6 %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Cooperative banks 
(€ 623 b.)
8.4 %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Cooperative banks (623 b.€) 8.4 %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'Fig1 data'!$A$6:$A$13</c:f>
              <c:strCache>
                <c:ptCount val="8"/>
                <c:pt idx="1">
                  <c:v>Real Estate banks</c:v>
                </c:pt>
                <c:pt idx="2">
                  <c:v>Foreign banks</c:v>
                </c:pt>
                <c:pt idx="3">
                  <c:v>Special purpose banks</c:v>
                </c:pt>
                <c:pt idx="4">
                  <c:v>Landesbanken</c:v>
                </c:pt>
                <c:pt idx="5">
                  <c:v>Saving banks</c:v>
                </c:pt>
                <c:pt idx="6">
                  <c:v>Cooperative central banks</c:v>
                </c:pt>
                <c:pt idx="7">
                  <c:v>Cooperative banks</c:v>
                </c:pt>
              </c:strCache>
            </c:strRef>
          </c:cat>
          <c:val>
            <c:numRef>
              <c:f>'Fig1 data'!$E$6:$E$13</c:f>
              <c:numCache>
                <c:ptCount val="8"/>
                <c:pt idx="0">
                  <c:v>28.57123652300164</c:v>
                </c:pt>
                <c:pt idx="1">
                  <c:v>11.051810824617537</c:v>
                </c:pt>
                <c:pt idx="2">
                  <c:v>2.0702820423197914</c:v>
                </c:pt>
                <c:pt idx="3">
                  <c:v>11.593579436990833</c:v>
                </c:pt>
                <c:pt idx="4">
                  <c:v>21.013362729545882</c:v>
                </c:pt>
                <c:pt idx="5">
                  <c:v>13.7525878525529</c:v>
                </c:pt>
                <c:pt idx="6">
                  <c:v>3.5705643535073808</c:v>
                </c:pt>
                <c:pt idx="7">
                  <c:v>8.37657623746404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145"/>
          <c:w val="0.9415"/>
          <c:h val="0.96525"/>
        </c:manualLayout>
      </c:layout>
      <c:barChart>
        <c:barDir val="bar"/>
        <c:grouping val="clustered"/>
        <c:varyColors val="0"/>
        <c:ser>
          <c:idx val="0"/>
          <c:order val="0"/>
          <c:tx>
            <c:v>La Porta Data 1995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 data'!$A$3:$A$20</c:f>
              <c:strCache>
                <c:ptCount val="1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R.</c:v>
                </c:pt>
                <c:pt idx="4">
                  <c:v>Denmark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Poland</c:v>
                </c:pt>
                <c:pt idx="12">
                  <c:v>Portugal</c:v>
                </c:pt>
                <c:pt idx="13">
                  <c:v>Slovakia</c:v>
                </c:pt>
                <c:pt idx="14">
                  <c:v>Slovenia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</c:strCache>
            </c:strRef>
          </c:cat>
          <c:val>
            <c:numRef>
              <c:f>'Fig2 data'!$B$3:$B$20</c:f>
              <c:numCache>
                <c:ptCount val="18"/>
                <c:pt idx="0">
                  <c:v>50.4</c:v>
                </c:pt>
                <c:pt idx="1">
                  <c:v>27.6</c:v>
                </c:pt>
                <c:pt idx="2">
                  <c:v>85.7</c:v>
                </c:pt>
                <c:pt idx="3">
                  <c:v>52</c:v>
                </c:pt>
                <c:pt idx="4">
                  <c:v>8.9</c:v>
                </c:pt>
                <c:pt idx="5">
                  <c:v>30.7</c:v>
                </c:pt>
                <c:pt idx="6">
                  <c:v>17.3</c:v>
                </c:pt>
                <c:pt idx="7">
                  <c:v>36.4</c:v>
                </c:pt>
                <c:pt idx="8">
                  <c:v>36.6</c:v>
                </c:pt>
                <c:pt idx="9">
                  <c:v>36</c:v>
                </c:pt>
                <c:pt idx="10">
                  <c:v>9.2</c:v>
                </c:pt>
                <c:pt idx="11">
                  <c:v>84.3</c:v>
                </c:pt>
                <c:pt idx="12">
                  <c:v>25.7</c:v>
                </c:pt>
                <c:pt idx="13">
                  <c:v>73.9</c:v>
                </c:pt>
                <c:pt idx="14">
                  <c:v>57.3</c:v>
                </c:pt>
                <c:pt idx="15">
                  <c:v>2</c:v>
                </c:pt>
                <c:pt idx="16">
                  <c:v>23.2</c:v>
                </c:pt>
                <c:pt idx="17">
                  <c:v>13.4</c:v>
                </c:pt>
              </c:numCache>
            </c:numRef>
          </c:val>
        </c:ser>
        <c:ser>
          <c:idx val="1"/>
          <c:order val="1"/>
          <c:tx>
            <c:v>World Bank Data 1999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 data'!$A$3:$A$20</c:f>
              <c:strCache>
                <c:ptCount val="1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R.</c:v>
                </c:pt>
                <c:pt idx="4">
                  <c:v>Denmark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Poland</c:v>
                </c:pt>
                <c:pt idx="12">
                  <c:v>Portugal</c:v>
                </c:pt>
                <c:pt idx="13">
                  <c:v>Slovakia</c:v>
                </c:pt>
                <c:pt idx="14">
                  <c:v>Slovenia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</c:strCache>
            </c:strRef>
          </c:cat>
          <c:val>
            <c:numRef>
              <c:f>'Fig2 data'!$C$3:$C$20</c:f>
              <c:numCache>
                <c:ptCount val="18"/>
                <c:pt idx="0">
                  <c:v>4.1</c:v>
                </c:pt>
                <c:pt idx="2">
                  <c:v>17.9</c:v>
                </c:pt>
                <c:pt idx="3">
                  <c:v>19</c:v>
                </c:pt>
                <c:pt idx="4">
                  <c:v>0</c:v>
                </c:pt>
                <c:pt idx="5">
                  <c:v>21.9</c:v>
                </c:pt>
                <c:pt idx="6">
                  <c:v>0</c:v>
                </c:pt>
                <c:pt idx="7">
                  <c:v>42</c:v>
                </c:pt>
                <c:pt idx="8">
                  <c:v>2.5</c:v>
                </c:pt>
                <c:pt idx="9">
                  <c:v>17</c:v>
                </c:pt>
                <c:pt idx="10">
                  <c:v>5.9</c:v>
                </c:pt>
                <c:pt idx="11">
                  <c:v>43.7</c:v>
                </c:pt>
                <c:pt idx="12">
                  <c:v>20.8</c:v>
                </c:pt>
                <c:pt idx="13">
                  <c:v>25.8</c:v>
                </c:pt>
                <c:pt idx="14">
                  <c:v>39.6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</c:numCache>
            </c:numRef>
          </c:val>
        </c:ser>
        <c:ser>
          <c:idx val="3"/>
          <c:order val="2"/>
          <c:tx>
            <c:v>World Bank Data 2005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'Fig2 data'!$A$3:$A$20</c:f>
              <c:strCache>
                <c:ptCount val="18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Czech R.</c:v>
                </c:pt>
                <c:pt idx="4">
                  <c:v>Denmark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Hungary</c:v>
                </c:pt>
                <c:pt idx="9">
                  <c:v>Italy</c:v>
                </c:pt>
                <c:pt idx="10">
                  <c:v>Netherlands</c:v>
                </c:pt>
                <c:pt idx="11">
                  <c:v>Poland</c:v>
                </c:pt>
                <c:pt idx="12">
                  <c:v>Portugal</c:v>
                </c:pt>
                <c:pt idx="13">
                  <c:v>Slovakia</c:v>
                </c:pt>
                <c:pt idx="14">
                  <c:v>Slovenia</c:v>
                </c:pt>
                <c:pt idx="15">
                  <c:v>Spain</c:v>
                </c:pt>
                <c:pt idx="16">
                  <c:v>Sweden</c:v>
                </c:pt>
                <c:pt idx="17">
                  <c:v>Switzerland</c:v>
                </c:pt>
              </c:strCache>
            </c:strRef>
          </c:cat>
          <c:val>
            <c:numRef>
              <c:f>'Fig2 data'!$D$3:$D$20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17.6</c:v>
                </c:pt>
                <c:pt idx="3">
                  <c:v>3.8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</c:v>
                </c:pt>
                <c:pt idx="8">
                  <c:v>9</c:v>
                </c:pt>
                <c:pt idx="9">
                  <c:v>10</c:v>
                </c:pt>
                <c:pt idx="10">
                  <c:v>3.9</c:v>
                </c:pt>
                <c:pt idx="11">
                  <c:v>23.5</c:v>
                </c:pt>
                <c:pt idx="12">
                  <c:v>22.8</c:v>
                </c:pt>
                <c:pt idx="13">
                  <c:v>4.4</c:v>
                </c:pt>
                <c:pt idx="14">
                  <c:v>12.2</c:v>
                </c:pt>
                <c:pt idx="15">
                  <c:v>0</c:v>
                </c:pt>
                <c:pt idx="16">
                  <c:v>0</c:v>
                </c:pt>
                <c:pt idx="17">
                  <c:v>14.1</c:v>
                </c:pt>
              </c:numCache>
            </c:numRef>
          </c:val>
        </c:ser>
        <c:axId val="64468843"/>
        <c:axId val="43348676"/>
      </c:barChart>
      <c:catAx>
        <c:axId val="64468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32475"/>
          <c:w val="0.236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863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 Banks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 data'!$A$3:$A$6</c:f>
              <c:strCache>
                <c:ptCount val="4"/>
                <c:pt idx="0">
                  <c:v>Education 
Index</c:v>
                </c:pt>
                <c:pt idx="1">
                  <c:v>Financial Experience Index</c:v>
                </c:pt>
                <c:pt idx="2">
                  <c:v>Management Experience Index</c:v>
                </c:pt>
                <c:pt idx="3">
                  <c:v>Total 
Index</c:v>
                </c:pt>
              </c:strCache>
            </c:strRef>
          </c:cat>
          <c:val>
            <c:numRef>
              <c:f>'Fig3 data'!$B$3:$B$6</c:f>
              <c:numCache>
                <c:ptCount val="4"/>
                <c:pt idx="0">
                  <c:v>1.1</c:v>
                </c:pt>
                <c:pt idx="1">
                  <c:v>1.8216666666666668</c:v>
                </c:pt>
                <c:pt idx="2">
                  <c:v>2.018</c:v>
                </c:pt>
                <c:pt idx="3">
                  <c:v>1.737142857142857</c:v>
                </c:pt>
              </c:numCache>
            </c:numRef>
          </c:val>
        </c:ser>
        <c:ser>
          <c:idx val="1"/>
          <c:order val="1"/>
          <c:tx>
            <c:v>Public Banks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'Fig3 data'!$A$3:$A$6</c:f>
              <c:strCache>
                <c:ptCount val="4"/>
                <c:pt idx="0">
                  <c:v>Education 
Index</c:v>
                </c:pt>
                <c:pt idx="1">
                  <c:v>Financial Experience Index</c:v>
                </c:pt>
                <c:pt idx="2">
                  <c:v>Management Experience Index</c:v>
                </c:pt>
                <c:pt idx="3">
                  <c:v>Total 
Index</c:v>
                </c:pt>
              </c:strCache>
            </c:strRef>
          </c:cat>
          <c:val>
            <c:numRef>
              <c:f>'Fig3 data'!$C$3:$C$6</c:f>
              <c:numCache>
                <c:ptCount val="4"/>
                <c:pt idx="0">
                  <c:v>0.6799999999999999</c:v>
                </c:pt>
                <c:pt idx="1">
                  <c:v>0.48166666666666663</c:v>
                </c:pt>
                <c:pt idx="2">
                  <c:v>1.014</c:v>
                </c:pt>
                <c:pt idx="3">
                  <c:v>0.7142857142857142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11175"/>
          <c:w val="0.178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875"/>
          <c:w val="0.8685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v>Public Banks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'Fig4 data'!$K$3</c:f>
                  <c:strCache>
                    <c:ptCount val="1"/>
                    <c:pt idx="0">
                      <c:v>BLB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'Fig4 data'!$K$4</c:f>
                  <c:strCache>
                    <c:ptCount val="1"/>
                    <c:pt idx="0">
                      <c:v>DEK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'Fig4 data'!$K$5</c:f>
                  <c:strCache>
                    <c:ptCount val="1"/>
                    <c:pt idx="0">
                      <c:v>HEL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'Fig4 data'!$K$6</c:f>
                  <c:strCache>
                    <c:ptCount val="1"/>
                    <c:pt idx="0">
                      <c:v>HSH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'Fig4 data'!$K$7</c:f>
                  <c:strCache>
                    <c:ptCount val="1"/>
                    <c:pt idx="0">
                      <c:v>IKB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'Fig4 data'!$K$8</c:f>
                  <c:strCache>
                    <c:ptCount val="1"/>
                    <c:pt idx="0">
                      <c:v>KfW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'Fig4 data'!$K$9</c:f>
                  <c:strCache>
                    <c:ptCount val="1"/>
                    <c:pt idx="0">
                      <c:v>LBB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'Fig4 data'!$K$10</c:f>
                  <c:strCache>
                    <c:ptCount val="1"/>
                    <c:pt idx="0">
                      <c:v>LBW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'Fig4 data'!$K$11</c:f>
                  <c:strCache>
                    <c:ptCount val="1"/>
                    <c:pt idx="0">
                      <c:v>LRP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'Fig4 data'!$K$12</c:f>
                  <c:strCache>
                    <c:ptCount val="1"/>
                    <c:pt idx="0">
                      <c:v>NLB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'Fig4 data'!$K$13</c:f>
                  <c:strCache>
                    <c:ptCount val="1"/>
                    <c:pt idx="0">
                      <c:v>NRW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'Fig4 data'!$K$14</c:f>
                  <c:strCache>
                    <c:ptCount val="1"/>
                    <c:pt idx="0">
                      <c:v>SLB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'Fig4 data'!$K$15</c:f>
                  <c:strCache>
                    <c:ptCount val="1"/>
                    <c:pt idx="0">
                      <c:v>WLB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'Fig4 data'!$I$3:$I$15</c:f>
              <c:numCache>
                <c:ptCount val="13"/>
                <c:pt idx="0">
                  <c:v>0</c:v>
                </c:pt>
                <c:pt idx="1">
                  <c:v>1.1398928446996288</c:v>
                </c:pt>
                <c:pt idx="2">
                  <c:v>0.045260131404864574</c:v>
                </c:pt>
                <c:pt idx="3">
                  <c:v>0.7339691750802003</c:v>
                </c:pt>
                <c:pt idx="4">
                  <c:v>0.3746965744365279</c:v>
                </c:pt>
                <c:pt idx="5">
                  <c:v>0.5273582044003509</c:v>
                </c:pt>
                <c:pt idx="6">
                  <c:v>0.5476395968887069</c:v>
                </c:pt>
                <c:pt idx="7">
                  <c:v>0.13212415292704124</c:v>
                </c:pt>
                <c:pt idx="8">
                  <c:v>0.6061358035703156</c:v>
                </c:pt>
                <c:pt idx="9">
                  <c:v>0.4996534467627398</c:v>
                </c:pt>
                <c:pt idx="10">
                  <c:v>0.36367041845111886</c:v>
                </c:pt>
                <c:pt idx="11">
                  <c:v>0</c:v>
                </c:pt>
                <c:pt idx="12">
                  <c:v>0.28768207245178085</c:v>
                </c:pt>
              </c:numCache>
            </c:numRef>
          </c:xVal>
          <c:yVal>
            <c:numRef>
              <c:f>'Fig4 data'!$J$3:$J$15</c:f>
              <c:numCache>
                <c:ptCount val="13"/>
                <c:pt idx="0">
                  <c:v>0.20065251347867805</c:v>
                </c:pt>
                <c:pt idx="1">
                  <c:v>1.305534312885791</c:v>
                </c:pt>
                <c:pt idx="2">
                  <c:v>0.3867714656609104</c:v>
                </c:pt>
                <c:pt idx="3">
                  <c:v>0.8329091229351039</c:v>
                </c:pt>
                <c:pt idx="4">
                  <c:v>0.8979393709812671</c:v>
                </c:pt>
                <c:pt idx="5">
                  <c:v>0.9162907318741551</c:v>
                </c:pt>
                <c:pt idx="6">
                  <c:v>0.7537718023763802</c:v>
                </c:pt>
                <c:pt idx="7">
                  <c:v>0.4971687923183776</c:v>
                </c:pt>
                <c:pt idx="8">
                  <c:v>0.8938160578386255</c:v>
                </c:pt>
                <c:pt idx="9">
                  <c:v>0.7472565062069774</c:v>
                </c:pt>
                <c:pt idx="10">
                  <c:v>0.422912021711885</c:v>
                </c:pt>
                <c:pt idx="11">
                  <c:v>0.2682698689303196</c:v>
                </c:pt>
                <c:pt idx="12">
                  <c:v>0.9555114450274363</c:v>
                </c:pt>
              </c:numCache>
            </c:numRef>
          </c:yVal>
          <c:smooth val="0"/>
        </c:ser>
        <c:ser>
          <c:idx val="1"/>
          <c:order val="1"/>
          <c:tx>
            <c:v>Private Banks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'Fig4 data'!$K$16</c:f>
                  <c:strCache>
                    <c:ptCount val="1"/>
                    <c:pt idx="0">
                      <c:v>BHY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'Fig4 data'!$K$17</c:f>
                  <c:strCache>
                    <c:ptCount val="1"/>
                    <c:pt idx="0">
                      <c:v>COM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'Fig4 data'!$K$18</c:f>
                  <c:strCache>
                    <c:ptCount val="1"/>
                    <c:pt idx="0">
                      <c:v>DEP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'Fig4 data'!$K$19</c:f>
                  <c:strCache>
                    <c:ptCount val="1"/>
                    <c:pt idx="0">
                      <c:v>DB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'Fig4 data'!$K$20</c:f>
                  <c:strCache>
                    <c:ptCount val="1"/>
                    <c:pt idx="0">
                      <c:v>DEX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'Fig4 data'!$K$21</c:f>
                  <c:strCache>
                    <c:ptCount val="1"/>
                    <c:pt idx="0">
                      <c:v>DG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'Fig4 data'!$K$22</c:f>
                  <c:strCache>
                    <c:ptCount val="1"/>
                    <c:pt idx="0">
                      <c:v>DRS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'Fig4 data'!$K$23</c:f>
                  <c:strCache>
                    <c:ptCount val="1"/>
                    <c:pt idx="0">
                      <c:v>DZ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'Fig4 data'!$K$24</c:f>
                  <c:strCache>
                    <c:ptCount val="1"/>
                    <c:pt idx="0">
                      <c:v>ESH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'Fig4 data'!$K$25</c:f>
                  <c:strCache>
                    <c:ptCount val="1"/>
                    <c:pt idx="0">
                      <c:v>EUH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'Fig4 data'!$K$26</c:f>
                  <c:strCache>
                    <c:ptCount val="1"/>
                    <c:pt idx="0">
                      <c:v>HVB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'Fig4 data'!$K$27</c:f>
                  <c:strCache>
                    <c:ptCount val="1"/>
                    <c:pt idx="0">
                      <c:v>HRE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'Fig4 data'!$K$28</c:f>
                  <c:strCache>
                    <c:ptCount val="1"/>
                    <c:pt idx="0">
                      <c:v>PB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'Fig4 data'!$K$29</c:f>
                  <c:strCache>
                    <c:ptCount val="1"/>
                    <c:pt idx="0">
                      <c:v>SOP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'Fig4 data'!$K$30</c:f>
                  <c:strCache>
                    <c:ptCount val="1"/>
                    <c:pt idx="0">
                      <c:v>WGZ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'Fig4 data'!$K$31</c:f>
                  <c:strCache>
                    <c:ptCount val="1"/>
                    <c:pt idx="0">
                      <c:v>WL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'Fig4 data'!$I$16:$I$31</c:f>
              <c:numCache>
                <c:ptCount val="16"/>
                <c:pt idx="0">
                  <c:v>0.7472170334057059</c:v>
                </c:pt>
                <c:pt idx="1">
                  <c:v>1.0088395268046453</c:v>
                </c:pt>
                <c:pt idx="2">
                  <c:v>1.1700695285108373</c:v>
                </c:pt>
                <c:pt idx="3">
                  <c:v>1.0986122886681098</c:v>
                </c:pt>
                <c:pt idx="4">
                  <c:v>0.9808292530117263</c:v>
                </c:pt>
                <c:pt idx="5">
                  <c:v>0.6690508484923362</c:v>
                </c:pt>
                <c:pt idx="6">
                  <c:v>1.409823695738711</c:v>
                </c:pt>
                <c:pt idx="7">
                  <c:v>0.20478947436221503</c:v>
                </c:pt>
                <c:pt idx="8">
                  <c:v>1.5284700547189844</c:v>
                </c:pt>
                <c:pt idx="9">
                  <c:v>1.6945936799559982</c:v>
                </c:pt>
                <c:pt idx="10">
                  <c:v>1.55814461804655</c:v>
                </c:pt>
                <c:pt idx="11">
                  <c:v>1.9218125974762528</c:v>
                </c:pt>
                <c:pt idx="12">
                  <c:v>0.4915918346506915</c:v>
                </c:pt>
                <c:pt idx="13">
                  <c:v>0</c:v>
                </c:pt>
                <c:pt idx="14">
                  <c:v>0</c:v>
                </c:pt>
                <c:pt idx="15">
                  <c:v>0.931560224204923</c:v>
                </c:pt>
              </c:numCache>
            </c:numRef>
          </c:xVal>
          <c:yVal>
            <c:numRef>
              <c:f>'Fig4 data'!$J$16:$J$31</c:f>
              <c:numCache>
                <c:ptCount val="16"/>
                <c:pt idx="0">
                  <c:v>0.5108216237579907</c:v>
                </c:pt>
                <c:pt idx="1">
                  <c:v>1.3156787451235459</c:v>
                </c:pt>
                <c:pt idx="2">
                  <c:v>1.203974804323936</c:v>
                </c:pt>
                <c:pt idx="3">
                  <c:v>1.308332819650179</c:v>
                </c:pt>
                <c:pt idx="4">
                  <c:v>0.847300717525979</c:v>
                </c:pt>
                <c:pt idx="5">
                  <c:v>0.8056272916439466</c:v>
                </c:pt>
                <c:pt idx="6">
                  <c:v>1.4880789909118308</c:v>
                </c:pt>
                <c:pt idx="7">
                  <c:v>0.24115634251484724</c:v>
                </c:pt>
                <c:pt idx="8">
                  <c:v>1.466338607253782</c:v>
                </c:pt>
                <c:pt idx="9">
                  <c:v>1.5404436123747</c:v>
                </c:pt>
                <c:pt idx="10">
                  <c:v>1.308332819650179</c:v>
                </c:pt>
                <c:pt idx="11">
                  <c:v>1.9459101490553132</c:v>
                </c:pt>
                <c:pt idx="12">
                  <c:v>0.847300717525979</c:v>
                </c:pt>
                <c:pt idx="13">
                  <c:v>0.9808267530086013</c:v>
                </c:pt>
                <c:pt idx="14">
                  <c:v>0.3364722366212129</c:v>
                </c:pt>
                <c:pt idx="15">
                  <c:v>0.7308860270602137</c:v>
                </c:pt>
              </c:numCache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Financial Market Experience (AIF)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 val="autoZero"/>
        <c:crossBetween val="midCat"/>
        <c:dispUnits/>
      </c:val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Management Experience (AIM)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1125"/>
          <c:w val="0.18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6"/>
          <c:w val="0.938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'Fig5 data'!$A$1</c:f>
              <c:strCache>
                <c:ptCount val="1"/>
                <c:pt idx="0">
                  <c:v>Private Banks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tx>
                <c:strRef>
                  <c:f>'Fig5 data'!$B$2</c:f>
                  <c:strCache>
                    <c:ptCount val="1"/>
                    <c:pt idx="0">
                      <c:v>DB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'Fig5 data'!$B$3</c:f>
                  <c:strCache>
                    <c:ptCount val="1"/>
                    <c:pt idx="0">
                      <c:v>COM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'Fig5 data'!$B$4</c:f>
                  <c:strCache>
                    <c:ptCount val="1"/>
                    <c:pt idx="0">
                      <c:v>DRS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'Fig5 data'!$B$5</c:f>
                  <c:strCache>
                    <c:ptCount val="1"/>
                    <c:pt idx="0">
                      <c:v>DZ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'Fig5 data'!$B$6</c:f>
                  <c:strCache>
                    <c:ptCount val="1"/>
                    <c:pt idx="0">
                      <c:v>HVB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'Fig5 data'!$B$7</c:f>
                  <c:strCache>
                    <c:ptCount val="1"/>
                    <c:pt idx="0">
                      <c:v>HRE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'Fig5 data'!$B$8</c:f>
                  <c:strCache>
                    <c:ptCount val="1"/>
                    <c:pt idx="0">
                      <c:v>EUH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'Fig5 data'!$B$9</c:f>
                  <c:strCache>
                    <c:ptCount val="1"/>
                    <c:pt idx="0">
                      <c:v>PB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'Fig5 data'!$B$10</c:f>
                  <c:strCache>
                    <c:ptCount val="1"/>
                    <c:pt idx="0">
                      <c:v>DG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'Fig5 data'!$B$11</c:f>
                  <c:strCache>
                    <c:ptCount val="1"/>
                    <c:pt idx="0">
                      <c:v>WGZ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'Fig5 data'!$B$12</c:f>
                  <c:strCache>
                    <c:ptCount val="1"/>
                    <c:pt idx="0">
                      <c:v>SOP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'Fig5 data'!$B$13</c:f>
                  <c:strCache>
                    <c:ptCount val="1"/>
                    <c:pt idx="0">
                      <c:v>DEX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'Fig5 data'!$B$14</c:f>
                  <c:strCache>
                    <c:ptCount val="1"/>
                    <c:pt idx="0">
                      <c:v>BHY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'Fig5 data'!$F$2:$F$14</c:f>
              <c:numCache>
                <c:ptCount val="13"/>
                <c:pt idx="0">
                  <c:v>0.47712125471966244</c:v>
                </c:pt>
                <c:pt idx="1">
                  <c:v>0.06975748677436289</c:v>
                </c:pt>
                <c:pt idx="2">
                  <c:v>0.6122786515157712</c:v>
                </c:pt>
                <c:pt idx="3">
                  <c:v>0.08893893866737745</c:v>
                </c:pt>
                <c:pt idx="4">
                  <c:v>0.6766936096248666</c:v>
                </c:pt>
                <c:pt idx="5">
                  <c:v>0.8346326063360918</c:v>
                </c:pt>
                <c:pt idx="6">
                  <c:v>0.735953561726036</c:v>
                </c:pt>
                <c:pt idx="7">
                  <c:v>0.21349668368449298</c:v>
                </c:pt>
                <c:pt idx="8">
                  <c:v>0.29056457257836443</c:v>
                </c:pt>
                <c:pt idx="9">
                  <c:v>0</c:v>
                </c:pt>
                <c:pt idx="10">
                  <c:v>0</c:v>
                </c:pt>
                <c:pt idx="11">
                  <c:v>0.4259687322722812</c:v>
                </c:pt>
                <c:pt idx="12">
                  <c:v>0.3245088057470579</c:v>
                </c:pt>
              </c:numCache>
            </c:numRef>
          </c:xVal>
          <c:yVal>
            <c:numRef>
              <c:f>'Fig5 data'!$G$2:$G$14</c:f>
              <c:numCache>
                <c:ptCount val="13"/>
                <c:pt idx="0">
                  <c:v>0.7171221400420213</c:v>
                </c:pt>
                <c:pt idx="1">
                  <c:v>0.7627172960746739</c:v>
                </c:pt>
                <c:pt idx="2">
                  <c:v>0.9002186448479587</c:v>
                </c:pt>
                <c:pt idx="3">
                  <c:v>0.8021840604025682</c:v>
                </c:pt>
                <c:pt idx="4">
                  <c:v>0.5637636851044887</c:v>
                </c:pt>
                <c:pt idx="5">
                  <c:v>0.657485603268584</c:v>
                </c:pt>
                <c:pt idx="6">
                  <c:v>0.4598669722883273</c:v>
                </c:pt>
                <c:pt idx="7">
                  <c:v>0.8013356680354944</c:v>
                </c:pt>
                <c:pt idx="8">
                  <c:v>0.4753192003419821</c:v>
                </c:pt>
                <c:pt idx="9">
                  <c:v>0.5772364076029303</c:v>
                </c:pt>
                <c:pt idx="10">
                  <c:v>1.175079254145914</c:v>
                </c:pt>
                <c:pt idx="11">
                  <c:v>0.1504735729300204</c:v>
                </c:pt>
                <c:pt idx="12">
                  <c:v>0.3823349353414616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'Fig5 data'!$H$1</c:f>
              <c:strCache>
                <c:ptCount val="1"/>
                <c:pt idx="0">
                  <c:v>Public Banks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'Fig5 data'!$I$2</c:f>
                  <c:strCache>
                    <c:ptCount val="1"/>
                    <c:pt idx="0">
                      <c:v>LBW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'Fig5 data'!$I$3</c:f>
                  <c:strCache>
                    <c:ptCount val="1"/>
                    <c:pt idx="0">
                      <c:v>BLB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'Fig5 data'!$I$4</c:f>
                  <c:strCache>
                    <c:ptCount val="1"/>
                    <c:pt idx="0">
                      <c:v>KfW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'Fig5 data'!$I$5</c:f>
                  <c:strCache>
                    <c:ptCount val="1"/>
                    <c:pt idx="0">
                      <c:v>WLB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'Fig5 data'!$I$6</c:f>
                  <c:strCache>
                    <c:ptCount val="1"/>
                    <c:pt idx="0">
                      <c:v>HSH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'Fig5 data'!$I$7</c:f>
                  <c:strCache>
                    <c:ptCount val="1"/>
                    <c:pt idx="0">
                      <c:v>NLB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'Fig5 data'!$I$8</c:f>
                  <c:strCache>
                    <c:ptCount val="1"/>
                    <c:pt idx="0">
                      <c:v>HEL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'Fig5 data'!$I$9</c:f>
                  <c:strCache>
                    <c:ptCount val="1"/>
                    <c:pt idx="0">
                      <c:v>LBB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'Fig5 data'!$I$10</c:f>
                  <c:strCache>
                    <c:ptCount val="1"/>
                    <c:pt idx="0">
                      <c:v>DEK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'Fig5 data'!$I$11</c:f>
                  <c:strCache>
                    <c:ptCount val="1"/>
                    <c:pt idx="0">
                      <c:v>LRP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'Fig5 data'!$I$12</c:f>
                  <c:strCache>
                    <c:ptCount val="1"/>
                    <c:pt idx="0">
                      <c:v>SLB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'Fig5 data'!$I$13</c:f>
                  <c:strCache>
                    <c:ptCount val="1"/>
                    <c:pt idx="0">
                      <c:v>IKB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'Fig5 data'!$M$2:$M$13</c:f>
              <c:numCache>
                <c:ptCount val="12"/>
                <c:pt idx="0">
                  <c:v>0.05737812673451601</c:v>
                </c:pt>
                <c:pt idx="1">
                  <c:v>0</c:v>
                </c:pt>
                <c:pt idx="2">
                  <c:v>0.22902704946011962</c:v>
                </c:pt>
                <c:pt idx="3">
                  <c:v>0.12493873660829993</c:v>
                </c:pt>
                <c:pt idx="4">
                  <c:v>0.3187587626244127</c:v>
                </c:pt>
                <c:pt idx="5">
                  <c:v>0.21699620778423628</c:v>
                </c:pt>
                <c:pt idx="6">
                  <c:v>0.019654682615830397</c:v>
                </c:pt>
                <c:pt idx="7">
                  <c:v>0.23783685500048665</c:v>
                </c:pt>
                <c:pt idx="8">
                  <c:v>0.4950491724140492</c:v>
                </c:pt>
                <c:pt idx="9">
                  <c:v>0.26324143477458145</c:v>
                </c:pt>
                <c:pt idx="10">
                  <c:v>0</c:v>
                </c:pt>
                <c:pt idx="11">
                  <c:v>0.1627273110694021</c:v>
                </c:pt>
              </c:numCache>
            </c:numRef>
          </c:xVal>
          <c:yVal>
            <c:numRef>
              <c:f>'Fig5 data'!$N$2:$N$13</c:f>
              <c:numCache>
                <c:ptCount val="12"/>
                <c:pt idx="0">
                  <c:v>0.8933999517291383</c:v>
                </c:pt>
                <c:pt idx="1">
                  <c:v>1.0994606241714344</c:v>
                </c:pt>
                <c:pt idx="2">
                  <c:v>1.0177961315167412</c:v>
                </c:pt>
                <c:pt idx="3">
                  <c:v>1.0946732551405423</c:v>
                </c:pt>
                <c:pt idx="4">
                  <c:v>1.0895632818413465</c:v>
                </c:pt>
                <c:pt idx="5">
                  <c:v>0.7141637220323802</c:v>
                </c:pt>
                <c:pt idx="6">
                  <c:v>0.6004364586637488</c:v>
                </c:pt>
                <c:pt idx="7">
                  <c:v>0.9139312054836413</c:v>
                </c:pt>
                <c:pt idx="8">
                  <c:v>0.6938048951072052</c:v>
                </c:pt>
                <c:pt idx="9">
                  <c:v>0.68583943424445</c:v>
                </c:pt>
                <c:pt idx="10">
                  <c:v>1.4769113999284793</c:v>
                </c:pt>
                <c:pt idx="11">
                  <c:v>2.0136428104032276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0</c:v>
              </c:pt>
              <c:pt idx="1">
                <c:v>0.8</c:v>
              </c:pt>
            </c:numLit>
          </c:xVal>
          <c:yVal>
            <c:numLit>
              <c:ptCount val="2"/>
              <c:pt idx="0">
                <c:v>1.1</c:v>
              </c:pt>
              <c:pt idx="1">
                <c:v>0.404</c:v>
              </c:pt>
            </c:numLit>
          </c:yVal>
          <c:smooth val="0"/>
        </c:ser>
        <c:axId val="29685817"/>
        <c:axId val="65845762"/>
      </c:scatterChart>
      <c:valAx>
        <c:axId val="29685817"/>
        <c:scaling>
          <c:orientation val="minMax"/>
          <c:max val="0.9"/>
          <c:min val="0"/>
        </c:scaling>
        <c:axPos val="b"/>
        <c:title>
          <c:tx>
            <c:strRef>
              <c:f>'Fig5 data'!$F$1</c:f>
            </c:strRef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6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 val="autoZero"/>
        <c:crossBetween val="midCat"/>
        <c:dispUnits/>
        <c:majorUnit val="0.1"/>
        <c:minorUnit val="0.02000000000000001"/>
      </c:valAx>
      <c:valAx>
        <c:axId val="65845762"/>
        <c:scaling>
          <c:orientation val="minMax"/>
          <c:max val="2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log(1 + Losses/Assets)</a:t>
                </a:r>
              </a:p>
            </c:rich>
          </c:tx>
          <c:layout>
            <c:manualLayout>
              <c:xMode val="factor"/>
              <c:yMode val="factor"/>
              <c:x val="0.002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5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125"/>
          <c:y val="0.106"/>
          <c:w val="0.24375"/>
          <c:h val="0.0807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24525"/>
    <xdr:graphicFrame>
      <xdr:nvGraphicFramePr>
        <xdr:cNvPr id="1" name="Shape 1025"/>
        <xdr:cNvGraphicFramePr/>
      </xdr:nvGraphicFramePr>
      <xdr:xfrm>
        <a:off x="0" y="0"/>
        <a:ext cx="92487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24525"/>
    <xdr:graphicFrame>
      <xdr:nvGraphicFramePr>
        <xdr:cNvPr id="1" name="Shape 1025"/>
        <xdr:cNvGraphicFramePr/>
      </xdr:nvGraphicFramePr>
      <xdr:xfrm>
        <a:off x="0" y="0"/>
        <a:ext cx="92487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24525"/>
    <xdr:graphicFrame>
      <xdr:nvGraphicFramePr>
        <xdr:cNvPr id="1" name="Shape 1025"/>
        <xdr:cNvGraphicFramePr/>
      </xdr:nvGraphicFramePr>
      <xdr:xfrm>
        <a:off x="0" y="0"/>
        <a:ext cx="92487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161925</xdr:rowOff>
    </xdr:from>
    <xdr:to>
      <xdr:col>15</xdr:col>
      <xdr:colOff>323850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562225" y="352425"/>
        <a:ext cx="69056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Steinbrecher\Lokale%20Einstellungen\Temporary%20Internet%20Files\OLK7\einzelne%20Dateien\AIF%20vs.%20Losses%20per%20asse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s vs. Logs"/>
      <sheetName val="dia losses vs. afi colour"/>
      <sheetName val="Losses vs. AFI colour"/>
      <sheetName val="Losses vs. AFI"/>
      <sheetName val="Aktienkurse"/>
    </sheetNames>
    <sheetDataSet>
      <sheetData sheetId="0">
        <row r="2">
          <cell r="C2">
            <v>8450</v>
          </cell>
          <cell r="D2">
            <v>2005.5</v>
          </cell>
          <cell r="I2">
            <v>3220</v>
          </cell>
          <cell r="J2">
            <v>471.9</v>
          </cell>
        </row>
        <row r="3">
          <cell r="C3">
            <v>2950</v>
          </cell>
          <cell r="D3">
            <v>615.8</v>
          </cell>
          <cell r="I3">
            <v>4810</v>
          </cell>
          <cell r="J3">
            <v>415.6</v>
          </cell>
        </row>
        <row r="4">
          <cell r="C4">
            <v>3400</v>
          </cell>
          <cell r="D4">
            <v>489.4</v>
          </cell>
          <cell r="I4">
            <v>3400</v>
          </cell>
          <cell r="J4">
            <v>361</v>
          </cell>
        </row>
        <row r="5">
          <cell r="C5">
            <v>2300</v>
          </cell>
          <cell r="D5">
            <v>430.6</v>
          </cell>
          <cell r="I5">
            <v>3170</v>
          </cell>
          <cell r="J5">
            <v>277.2</v>
          </cell>
        </row>
        <row r="6">
          <cell r="C6">
            <v>1160</v>
          </cell>
          <cell r="D6">
            <v>435.7</v>
          </cell>
          <cell r="I6">
            <v>2310</v>
          </cell>
          <cell r="J6">
            <v>204.6</v>
          </cell>
        </row>
        <row r="7">
          <cell r="C7">
            <v>1410</v>
          </cell>
          <cell r="D7">
            <v>397.8</v>
          </cell>
          <cell r="I7">
            <v>920</v>
          </cell>
          <cell r="J7">
            <v>220.2</v>
          </cell>
        </row>
        <row r="8">
          <cell r="C8">
            <v>390</v>
          </cell>
          <cell r="D8">
            <v>207.1</v>
          </cell>
          <cell r="I8">
            <v>520</v>
          </cell>
          <cell r="J8">
            <v>174.2</v>
          </cell>
        </row>
        <row r="9">
          <cell r="C9">
            <v>1150</v>
          </cell>
          <cell r="D9">
            <v>215.8</v>
          </cell>
          <cell r="I9">
            <v>1040</v>
          </cell>
          <cell r="J9">
            <v>144.4</v>
          </cell>
        </row>
        <row r="11">
          <cell r="C11">
            <v>160</v>
          </cell>
          <cell r="D11">
            <v>80.5</v>
          </cell>
          <cell r="I11">
            <v>480</v>
          </cell>
          <cell r="J11">
            <v>121.8</v>
          </cell>
        </row>
        <row r="12">
          <cell r="C12">
            <v>250</v>
          </cell>
          <cell r="D12">
            <v>90</v>
          </cell>
          <cell r="I12">
            <v>300</v>
          </cell>
          <cell r="J12">
            <v>77.9</v>
          </cell>
        </row>
        <row r="13">
          <cell r="I13">
            <v>1800</v>
          </cell>
          <cell r="J13">
            <v>62.1</v>
          </cell>
        </row>
        <row r="14">
          <cell r="C14">
            <v>20</v>
          </cell>
          <cell r="D14">
            <v>48.3</v>
          </cell>
          <cell r="I14">
            <v>5130</v>
          </cell>
          <cell r="J14">
            <v>50.2</v>
          </cell>
        </row>
        <row r="15">
          <cell r="C15">
            <v>560</v>
          </cell>
          <cell r="D15">
            <v>40.1</v>
          </cell>
        </row>
        <row r="16">
          <cell r="C16">
            <v>60</v>
          </cell>
          <cell r="D16">
            <v>42.5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on.worldbank.org/WBSITE/EXTERNAL/EXTDEC/EXTRESEARCH/0,,contentMDK:20345037~pagePK:64214825~piPK:64214943~theSitePK:469382,00.html#Survey_III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zoomScalePageLayoutView="0" workbookViewId="0" topLeftCell="A1">
      <selection activeCell="C27" sqref="C27"/>
    </sheetView>
  </sheetViews>
  <sheetFormatPr defaultColWidth="11.421875" defaultRowHeight="15"/>
  <cols>
    <col min="1" max="1" width="36.57421875" style="1" customWidth="1"/>
    <col min="2" max="2" width="38.57421875" style="1" customWidth="1"/>
    <col min="3" max="3" width="22.421875" style="1" customWidth="1"/>
    <col min="4" max="4" width="12.57421875" style="1" customWidth="1"/>
    <col min="5" max="5" width="29.57421875" style="1" customWidth="1"/>
    <col min="6" max="6" width="11.421875" style="1" hidden="1" customWidth="1"/>
    <col min="7" max="7" width="26.57421875" style="1" customWidth="1"/>
    <col min="8" max="8" width="49.8515625" style="1" customWidth="1"/>
    <col min="9" max="9" width="11.140625" style="1" hidden="1" customWidth="1"/>
    <col min="10" max="10" width="11.421875" style="1" hidden="1" customWidth="1"/>
    <col min="11" max="11" width="10.28125" style="1" hidden="1" customWidth="1"/>
    <col min="12" max="13" width="11.421875" style="1" hidden="1" customWidth="1"/>
    <col min="14" max="16384" width="11.421875" style="1" customWidth="1"/>
  </cols>
  <sheetData>
    <row r="1" spans="1:12" ht="17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14" ht="15">
      <c r="A3" s="2" t="s">
        <v>1</v>
      </c>
      <c r="B3" s="3" t="s">
        <v>2</v>
      </c>
      <c r="C3" s="3" t="s">
        <v>3</v>
      </c>
      <c r="D3" s="3" t="s">
        <v>4</v>
      </c>
      <c r="E3" s="2" t="s">
        <v>3</v>
      </c>
      <c r="F3" s="2"/>
      <c r="G3" s="3" t="s">
        <v>5</v>
      </c>
      <c r="H3" s="3" t="s">
        <v>3</v>
      </c>
      <c r="N3" s="1" t="s">
        <v>6</v>
      </c>
    </row>
    <row r="4" spans="1:8" ht="13.5">
      <c r="A4" s="4" t="s">
        <v>7</v>
      </c>
      <c r="B4" s="5">
        <v>1499535</v>
      </c>
      <c r="C4" s="5">
        <f aca="true" t="shared" si="0" ref="C4:C16">B4*100/$B$16</f>
        <v>16.92371032656299</v>
      </c>
      <c r="D4" s="5">
        <v>1403900</v>
      </c>
      <c r="E4" s="6">
        <f>G4/$G$16*100</f>
        <v>19.343693705804856</v>
      </c>
      <c r="G4" s="5">
        <v>1438900</v>
      </c>
      <c r="H4" s="7">
        <f>G4*100/$G$16</f>
        <v>19.343693705804856</v>
      </c>
    </row>
    <row r="5" spans="1:8" ht="13.5">
      <c r="A5" s="4" t="s">
        <v>8</v>
      </c>
      <c r="B5" s="5">
        <v>786701</v>
      </c>
      <c r="C5" s="5">
        <f t="shared" si="0"/>
        <v>8.87868561761975</v>
      </c>
      <c r="D5" s="5">
        <v>690500</v>
      </c>
      <c r="E5" s="6">
        <f aca="true" t="shared" si="1" ref="E5:E13">G5/$G$16*100</f>
        <v>9.227542817196785</v>
      </c>
      <c r="G5" s="5">
        <v>686400</v>
      </c>
      <c r="H5" s="7">
        <f aca="true" t="shared" si="2" ref="H5:H13">G5*100/$G$16</f>
        <v>9.227542817196785</v>
      </c>
    </row>
    <row r="6" spans="1:8" ht="13.5">
      <c r="A6" s="4"/>
      <c r="B6" s="5"/>
      <c r="C6" s="5"/>
      <c r="D6" s="5"/>
      <c r="E6" s="6">
        <f t="shared" si="1"/>
        <v>28.57123652300164</v>
      </c>
      <c r="G6" s="5">
        <f>G5+G4</f>
        <v>2125300</v>
      </c>
      <c r="H6" s="7"/>
    </row>
    <row r="7" spans="1:8" ht="13.5">
      <c r="A7" s="4" t="s">
        <v>9</v>
      </c>
      <c r="B7" s="5">
        <v>800372</v>
      </c>
      <c r="C7" s="5">
        <f t="shared" si="0"/>
        <v>9.032976143599099</v>
      </c>
      <c r="D7" s="4"/>
      <c r="E7" s="6">
        <f t="shared" si="1"/>
        <v>11.051810824617537</v>
      </c>
      <c r="G7" s="5">
        <v>822100</v>
      </c>
      <c r="H7" s="7">
        <f>G7*100/$G$16</f>
        <v>11.051810824617535</v>
      </c>
    </row>
    <row r="8" spans="1:8" ht="13.5">
      <c r="A8" s="4" t="s">
        <v>10</v>
      </c>
      <c r="B8" s="5">
        <v>193468</v>
      </c>
      <c r="C8" s="5">
        <f t="shared" si="0"/>
        <v>2.1834744700587105</v>
      </c>
      <c r="D8" s="5">
        <v>163400</v>
      </c>
      <c r="E8" s="6">
        <f t="shared" si="1"/>
        <v>2.0702820423197914</v>
      </c>
      <c r="G8" s="5">
        <v>154000</v>
      </c>
      <c r="H8" s="7">
        <f t="shared" si="2"/>
        <v>2.0702820423197914</v>
      </c>
    </row>
    <row r="9" spans="1:8" ht="13.5">
      <c r="A9" s="4" t="s">
        <v>11</v>
      </c>
      <c r="B9" s="5">
        <v>898892</v>
      </c>
      <c r="C9" s="5">
        <f t="shared" si="0"/>
        <v>10.144870124981985</v>
      </c>
      <c r="D9" s="4"/>
      <c r="E9" s="6">
        <f t="shared" si="1"/>
        <v>11.593579436990833</v>
      </c>
      <c r="G9" s="5">
        <v>862400</v>
      </c>
      <c r="H9" s="7">
        <f>G9*100/$G$16</f>
        <v>11.593579436990831</v>
      </c>
    </row>
    <row r="10" spans="1:8" ht="13.5">
      <c r="A10" s="4" t="s">
        <v>12</v>
      </c>
      <c r="B10" s="5">
        <v>1618812</v>
      </c>
      <c r="C10" s="5">
        <f t="shared" si="0"/>
        <v>18.269867232951608</v>
      </c>
      <c r="D10" s="5">
        <v>1587200</v>
      </c>
      <c r="E10" s="6">
        <f t="shared" si="1"/>
        <v>21.013362729545882</v>
      </c>
      <c r="G10" s="5">
        <v>1563100</v>
      </c>
      <c r="H10" s="7">
        <f t="shared" si="2"/>
        <v>21.013362729545882</v>
      </c>
    </row>
    <row r="11" spans="1:8" ht="13.5">
      <c r="A11" s="4" t="s">
        <v>13</v>
      </c>
      <c r="B11" s="5">
        <v>1045288</v>
      </c>
      <c r="C11" s="5">
        <f t="shared" si="0"/>
        <v>11.797091311528158</v>
      </c>
      <c r="D11" s="5">
        <v>1044900</v>
      </c>
      <c r="E11" s="6">
        <f t="shared" si="1"/>
        <v>13.7525878525529</v>
      </c>
      <c r="G11" s="5">
        <v>1023000</v>
      </c>
      <c r="H11" s="7">
        <f t="shared" si="2"/>
        <v>13.7525878525529</v>
      </c>
    </row>
    <row r="12" spans="1:8" ht="13.5">
      <c r="A12" s="4" t="s">
        <v>14</v>
      </c>
      <c r="B12" s="5">
        <v>277973</v>
      </c>
      <c r="C12" s="5">
        <f t="shared" si="0"/>
        <v>3.137195551024614</v>
      </c>
      <c r="D12" s="5">
        <v>263100</v>
      </c>
      <c r="E12" s="6">
        <f t="shared" si="1"/>
        <v>3.5705643535073808</v>
      </c>
      <c r="G12" s="5">
        <v>265600</v>
      </c>
      <c r="H12" s="7">
        <f t="shared" si="2"/>
        <v>3.5705643535073803</v>
      </c>
    </row>
    <row r="13" spans="1:8" ht="13.5">
      <c r="A13" s="4" t="s">
        <v>15</v>
      </c>
      <c r="B13" s="5">
        <v>643479</v>
      </c>
      <c r="C13" s="5">
        <f t="shared" si="0"/>
        <v>7.262286106844073</v>
      </c>
      <c r="D13" s="5">
        <v>631800</v>
      </c>
      <c r="E13" s="6">
        <f t="shared" si="1"/>
        <v>8.37657623746404</v>
      </c>
      <c r="G13" s="5">
        <v>623100</v>
      </c>
      <c r="H13" s="7">
        <f t="shared" si="2"/>
        <v>8.37657623746404</v>
      </c>
    </row>
    <row r="14" spans="1:14" ht="13.5">
      <c r="A14" s="4" t="s">
        <v>16</v>
      </c>
      <c r="B14" s="5">
        <v>189973</v>
      </c>
      <c r="C14" s="5">
        <f t="shared" si="0"/>
        <v>2.1440299972112364</v>
      </c>
      <c r="D14" s="4"/>
      <c r="E14" s="4"/>
      <c r="G14" s="4"/>
      <c r="H14" s="7"/>
      <c r="N14" s="5">
        <v>189900</v>
      </c>
    </row>
    <row r="15" spans="1:14" ht="13.5">
      <c r="A15" s="4" t="s">
        <v>17</v>
      </c>
      <c r="B15" s="5">
        <v>906064</v>
      </c>
      <c r="C15" s="5">
        <f t="shared" si="0"/>
        <v>10.225813117617776</v>
      </c>
      <c r="D15" s="4"/>
      <c r="E15" s="4"/>
      <c r="G15" s="4"/>
      <c r="H15" s="7"/>
      <c r="N15" s="5">
        <v>858400</v>
      </c>
    </row>
    <row r="16" spans="1:8" ht="13.5">
      <c r="A16" s="4" t="s">
        <v>18</v>
      </c>
      <c r="B16" s="8">
        <f>SUM(B4:B15)</f>
        <v>8860557</v>
      </c>
      <c r="C16" s="5">
        <f t="shared" si="0"/>
        <v>100</v>
      </c>
      <c r="D16" s="5">
        <f>SUM(D4:D13)</f>
        <v>5784800</v>
      </c>
      <c r="E16" s="9">
        <f>SUM(E6:E13)</f>
        <v>99.99999999999999</v>
      </c>
      <c r="G16" s="5">
        <f>SUM(G6:G15)</f>
        <v>7438600</v>
      </c>
      <c r="H16" s="5">
        <f>G16*100/$G$16</f>
        <v>100</v>
      </c>
    </row>
    <row r="17" spans="1:5" ht="13.5">
      <c r="A17" s="4"/>
      <c r="B17" s="8"/>
      <c r="C17" s="5"/>
      <c r="D17" s="4"/>
      <c r="E17" s="4"/>
    </row>
    <row r="18" spans="1:20" ht="12">
      <c r="A18" s="57" t="s">
        <v>19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0"/>
      <c r="R18" s="11"/>
      <c r="S18" s="11"/>
      <c r="T18" s="11"/>
    </row>
    <row r="19" spans="1:4" ht="12">
      <c r="A19" s="57" t="s">
        <v>20</v>
      </c>
      <c r="B19" s="57"/>
      <c r="C19" s="57"/>
      <c r="D19" s="57"/>
    </row>
  </sheetData>
  <sheetProtection/>
  <mergeCells count="3">
    <mergeCell ref="A1:L1"/>
    <mergeCell ref="A18:P18"/>
    <mergeCell ref="A19:D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7" sqref="A7"/>
    </sheetView>
  </sheetViews>
  <sheetFormatPr defaultColWidth="11.421875" defaultRowHeight="15"/>
  <cols>
    <col min="1" max="16384" width="11.421875" style="1" customWidth="1"/>
  </cols>
  <sheetData>
    <row r="1" spans="1:2" ht="12.75">
      <c r="A1" s="1" t="s">
        <v>42</v>
      </c>
      <c r="B1" s="1" t="s">
        <v>43</v>
      </c>
    </row>
    <row r="2" spans="2:5" ht="12.75">
      <c r="B2" s="1" t="s">
        <v>44</v>
      </c>
      <c r="C2" s="12">
        <v>1999</v>
      </c>
      <c r="D2" s="12">
        <v>2002</v>
      </c>
      <c r="E2" s="12">
        <v>2005</v>
      </c>
    </row>
    <row r="3" spans="1:5" ht="12.75">
      <c r="A3" s="1" t="s">
        <v>21</v>
      </c>
      <c r="B3" s="1">
        <v>50.4</v>
      </c>
      <c r="C3" s="1">
        <v>4.1</v>
      </c>
      <c r="D3" s="1">
        <v>0</v>
      </c>
      <c r="E3" s="1">
        <v>0</v>
      </c>
    </row>
    <row r="4" spans="1:5" ht="12.75">
      <c r="A4" s="1" t="s">
        <v>22</v>
      </c>
      <c r="B4" s="1">
        <v>27.6</v>
      </c>
      <c r="D4" s="1">
        <v>0</v>
      </c>
      <c r="E4" s="1">
        <v>0</v>
      </c>
    </row>
    <row r="5" spans="1:5" ht="12.75">
      <c r="A5" s="1" t="s">
        <v>24</v>
      </c>
      <c r="B5" s="1">
        <v>85.7</v>
      </c>
      <c r="C5" s="1">
        <v>17.9</v>
      </c>
      <c r="D5" s="1">
        <v>17.6</v>
      </c>
      <c r="E5" s="1">
        <v>0.3</v>
      </c>
    </row>
    <row r="6" spans="1:5" ht="12">
      <c r="A6" s="1" t="s">
        <v>45</v>
      </c>
      <c r="B6" s="1">
        <v>52</v>
      </c>
      <c r="C6" s="1">
        <v>19</v>
      </c>
      <c r="D6" s="1">
        <v>3.8</v>
      </c>
      <c r="E6" s="1">
        <v>2.5</v>
      </c>
    </row>
    <row r="7" spans="1:5" ht="12">
      <c r="A7" s="1" t="s">
        <v>27</v>
      </c>
      <c r="B7" s="1">
        <v>8.9</v>
      </c>
      <c r="C7" s="1">
        <v>0</v>
      </c>
      <c r="D7" s="1">
        <v>0</v>
      </c>
      <c r="E7" s="1">
        <v>0</v>
      </c>
    </row>
    <row r="8" spans="1:5" ht="12">
      <c r="A8" s="1" t="s">
        <v>23</v>
      </c>
      <c r="B8" s="1">
        <v>30.7</v>
      </c>
      <c r="C8" s="1">
        <v>21.9</v>
      </c>
      <c r="D8" s="1">
        <v>0</v>
      </c>
      <c r="E8" s="1">
        <v>0</v>
      </c>
    </row>
    <row r="9" spans="1:5" ht="12">
      <c r="A9" s="1" t="s">
        <v>25</v>
      </c>
      <c r="B9" s="1">
        <v>17.3</v>
      </c>
      <c r="C9" s="1">
        <v>0</v>
      </c>
      <c r="D9" s="1">
        <v>0</v>
      </c>
      <c r="E9" s="1">
        <v>0.3</v>
      </c>
    </row>
    <row r="10" spans="1:5" ht="12">
      <c r="A10" s="1" t="s">
        <v>26</v>
      </c>
      <c r="B10" s="1">
        <v>36.4</v>
      </c>
      <c r="C10" s="1">
        <v>42</v>
      </c>
      <c r="D10" s="1">
        <v>42.2</v>
      </c>
      <c r="E10" s="1">
        <v>40</v>
      </c>
    </row>
    <row r="11" spans="1:5" ht="12">
      <c r="A11" s="1" t="s">
        <v>32</v>
      </c>
      <c r="B11" s="1">
        <v>36.6</v>
      </c>
      <c r="C11" s="1">
        <v>2.5</v>
      </c>
      <c r="D11" s="1">
        <v>9</v>
      </c>
      <c r="E11" s="1">
        <v>0</v>
      </c>
    </row>
    <row r="12" spans="1:5" ht="12">
      <c r="A12" s="1" t="s">
        <v>28</v>
      </c>
      <c r="B12" s="1">
        <v>36</v>
      </c>
      <c r="C12" s="1">
        <v>17</v>
      </c>
      <c r="D12" s="1">
        <v>10</v>
      </c>
      <c r="E12" s="1">
        <v>9.3</v>
      </c>
    </row>
    <row r="13" spans="1:5" ht="12">
      <c r="A13" s="1" t="s">
        <v>29</v>
      </c>
      <c r="B13" s="1">
        <v>9.2</v>
      </c>
      <c r="C13" s="1">
        <v>5.9</v>
      </c>
      <c r="D13" s="1">
        <v>3.9</v>
      </c>
      <c r="E13" s="1">
        <v>4.5</v>
      </c>
    </row>
    <row r="14" spans="1:5" ht="12">
      <c r="A14" s="1" t="s">
        <v>33</v>
      </c>
      <c r="B14" s="1">
        <v>84.3</v>
      </c>
      <c r="C14" s="1">
        <v>43.7</v>
      </c>
      <c r="D14" s="1">
        <v>23.5</v>
      </c>
      <c r="E14" s="1">
        <v>20.3</v>
      </c>
    </row>
    <row r="15" spans="1:5" ht="12">
      <c r="A15" s="1" t="s">
        <v>30</v>
      </c>
      <c r="B15" s="1">
        <v>25.7</v>
      </c>
      <c r="C15" s="1">
        <v>20.8</v>
      </c>
      <c r="D15" s="1">
        <v>22.8</v>
      </c>
      <c r="E15" s="1">
        <v>25</v>
      </c>
    </row>
    <row r="16" spans="1:5" ht="12">
      <c r="A16" s="1" t="s">
        <v>34</v>
      </c>
      <c r="B16" s="1">
        <v>73.9</v>
      </c>
      <c r="C16" s="1">
        <v>25.8</v>
      </c>
      <c r="D16" s="1">
        <v>4.4</v>
      </c>
      <c r="E16" s="1">
        <v>1</v>
      </c>
    </row>
    <row r="17" spans="1:5" ht="12">
      <c r="A17" s="1" t="s">
        <v>35</v>
      </c>
      <c r="B17" s="1">
        <v>57.3</v>
      </c>
      <c r="C17" s="1">
        <v>39.6</v>
      </c>
      <c r="D17" s="1">
        <v>12.2</v>
      </c>
      <c r="E17" s="1">
        <v>18.2</v>
      </c>
    </row>
    <row r="18" spans="1:5" ht="12">
      <c r="A18" s="1" t="s">
        <v>36</v>
      </c>
      <c r="B18" s="1">
        <v>2</v>
      </c>
      <c r="C18" s="1">
        <v>0</v>
      </c>
      <c r="D18" s="1">
        <v>0</v>
      </c>
      <c r="E18" s="1">
        <v>0</v>
      </c>
    </row>
    <row r="19" spans="1:5" ht="12">
      <c r="A19" s="1" t="s">
        <v>37</v>
      </c>
      <c r="B19" s="1">
        <v>23.2</v>
      </c>
      <c r="C19" s="1">
        <v>0</v>
      </c>
      <c r="D19" s="1">
        <v>0</v>
      </c>
      <c r="E19" s="1">
        <v>0</v>
      </c>
    </row>
    <row r="20" spans="1:5" ht="12">
      <c r="A20" s="1" t="s">
        <v>31</v>
      </c>
      <c r="B20" s="1">
        <v>13.4</v>
      </c>
      <c r="C20" s="1">
        <v>15</v>
      </c>
      <c r="D20" s="1">
        <v>14.1</v>
      </c>
      <c r="E20" s="1">
        <v>11.6</v>
      </c>
    </row>
    <row r="27" spans="1:3" ht="12">
      <c r="A27" s="1" t="s">
        <v>38</v>
      </c>
      <c r="B27" s="1" t="s">
        <v>39</v>
      </c>
      <c r="C27" s="1" t="s">
        <v>40</v>
      </c>
    </row>
    <row r="28" ht="12">
      <c r="C28" s="13" t="s">
        <v>41</v>
      </c>
    </row>
  </sheetData>
  <sheetProtection/>
  <hyperlinks>
    <hyperlink ref="C28" r:id="rId1" display="http://econ.worldbank.org/WBSITE/EXTERNAL/EXTDEC/EXTRESEARCH/0,,contentMDK:20345037~pagePK:64214825~piPK:64214943~theSitePK:469382,00.html#Survey_III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20.140625" style="1" customWidth="1"/>
    <col min="2" max="16384" width="11.421875" style="1" customWidth="1"/>
  </cols>
  <sheetData>
    <row r="1" spans="1:5" ht="12">
      <c r="A1" s="1" t="s">
        <v>46</v>
      </c>
      <c r="B1" s="1" t="s">
        <v>55</v>
      </c>
      <c r="E1" s="1" t="s">
        <v>47</v>
      </c>
    </row>
    <row r="2" spans="2:6" ht="12">
      <c r="B2" s="1" t="s">
        <v>52</v>
      </c>
      <c r="C2" s="1" t="s">
        <v>53</v>
      </c>
      <c r="E2" s="1" t="s">
        <v>54</v>
      </c>
      <c r="F2" s="1" t="s">
        <v>53</v>
      </c>
    </row>
    <row r="3" spans="1:6" ht="24.75">
      <c r="A3" s="14" t="s">
        <v>48</v>
      </c>
      <c r="B3" s="15">
        <f>E3/3*10</f>
        <v>1.1</v>
      </c>
      <c r="C3" s="15">
        <f>F3/3*10</f>
        <v>0.6799999999999999</v>
      </c>
      <c r="D3" s="15"/>
      <c r="E3" s="15">
        <v>0.33</v>
      </c>
      <c r="F3" s="15">
        <v>0.204</v>
      </c>
    </row>
    <row r="4" spans="1:6" ht="12">
      <c r="A4" s="1" t="s">
        <v>49</v>
      </c>
      <c r="B4" s="15">
        <f>E4/6*10</f>
        <v>1.8216666666666668</v>
      </c>
      <c r="C4" s="15">
        <f>F4/6*10</f>
        <v>0.48166666666666663</v>
      </c>
      <c r="D4" s="15"/>
      <c r="E4" s="15">
        <v>1.093</v>
      </c>
      <c r="F4" s="15">
        <v>0.289</v>
      </c>
    </row>
    <row r="5" spans="1:6" ht="12">
      <c r="A5" s="1" t="s">
        <v>50</v>
      </c>
      <c r="B5" s="15">
        <f>E5/5*10</f>
        <v>2.018</v>
      </c>
      <c r="C5" s="15">
        <f>F5/5*10</f>
        <v>1.014</v>
      </c>
      <c r="D5" s="15"/>
      <c r="E5" s="15">
        <v>1.009</v>
      </c>
      <c r="F5" s="15">
        <v>0.507</v>
      </c>
    </row>
    <row r="6" spans="1:6" ht="24.75">
      <c r="A6" s="14" t="s">
        <v>51</v>
      </c>
      <c r="B6" s="15">
        <f>E6/14*10</f>
        <v>1.737142857142857</v>
      </c>
      <c r="C6" s="15">
        <f>F6/14*10</f>
        <v>0.7142857142857142</v>
      </c>
      <c r="D6" s="15"/>
      <c r="E6" s="15">
        <f>SUM(E3:E5)</f>
        <v>2.432</v>
      </c>
      <c r="F6" s="15">
        <f>SUM(F3:F5)</f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S19" sqref="S19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50" zoomScaleNormal="50" zoomScalePageLayoutView="0" workbookViewId="0" topLeftCell="A8">
      <selection activeCell="C36" sqref="C36"/>
    </sheetView>
  </sheetViews>
  <sheetFormatPr defaultColWidth="11.421875" defaultRowHeight="15"/>
  <cols>
    <col min="1" max="16384" width="11.421875" style="1" customWidth="1"/>
  </cols>
  <sheetData>
    <row r="1" spans="8:24" ht="12.75">
      <c r="H1" s="12" t="s">
        <v>56</v>
      </c>
      <c r="M1" s="1" t="s">
        <v>57</v>
      </c>
      <c r="S1" s="12" t="s">
        <v>58</v>
      </c>
      <c r="X1" s="12" t="s">
        <v>59</v>
      </c>
    </row>
    <row r="2" spans="2:27" ht="38.25" thickBot="1">
      <c r="B2" s="1" t="s">
        <v>60</v>
      </c>
      <c r="C2" s="1" t="s">
        <v>61</v>
      </c>
      <c r="D2" s="1" t="s">
        <v>62</v>
      </c>
      <c r="F2" s="14" t="s">
        <v>63</v>
      </c>
      <c r="H2" s="1" t="s">
        <v>60</v>
      </c>
      <c r="I2" s="24" t="s">
        <v>61</v>
      </c>
      <c r="J2" s="24" t="s">
        <v>62</v>
      </c>
      <c r="M2" s="1" t="s">
        <v>64</v>
      </c>
      <c r="N2" s="1" t="s">
        <v>60</v>
      </c>
      <c r="O2" s="1" t="s">
        <v>61</v>
      </c>
      <c r="P2" s="1" t="s">
        <v>62</v>
      </c>
      <c r="Q2" s="1" t="s">
        <v>65</v>
      </c>
      <c r="S2" s="1" t="s">
        <v>60</v>
      </c>
      <c r="T2" s="1" t="s">
        <v>61</v>
      </c>
      <c r="U2" s="1" t="s">
        <v>62</v>
      </c>
      <c r="V2" s="1" t="s">
        <v>65</v>
      </c>
      <c r="X2" s="1" t="s">
        <v>60</v>
      </c>
      <c r="Y2" s="1" t="s">
        <v>61</v>
      </c>
      <c r="Z2" s="1" t="s">
        <v>62</v>
      </c>
      <c r="AA2" s="1" t="s">
        <v>65</v>
      </c>
    </row>
    <row r="3" spans="1:33" ht="15" thickBot="1">
      <c r="A3" s="1" t="s">
        <v>66</v>
      </c>
      <c r="B3">
        <v>0.2222</v>
      </c>
      <c r="C3">
        <v>0</v>
      </c>
      <c r="D3">
        <v>0.1111</v>
      </c>
      <c r="F3" s="1">
        <v>0</v>
      </c>
      <c r="H3" s="16">
        <f aca="true" t="shared" si="0" ref="H3:H31">LN(1+B3*10/3)</f>
        <v>0.5542681816088275</v>
      </c>
      <c r="I3" s="25">
        <f aca="true" t="shared" si="1" ref="I3:I31">LN(1+C3*10/6)</f>
        <v>0</v>
      </c>
      <c r="J3" s="25">
        <f aca="true" t="shared" si="2" ref="J3:J31">LN(1+D3*2)</f>
        <v>0.20065251347867805</v>
      </c>
      <c r="K3" s="1" t="s">
        <v>152</v>
      </c>
      <c r="M3" s="1" t="s">
        <v>66</v>
      </c>
      <c r="N3" s="1">
        <v>2</v>
      </c>
      <c r="O3" s="1">
        <v>0</v>
      </c>
      <c r="P3" s="1">
        <v>1</v>
      </c>
      <c r="Q3" s="1">
        <v>10</v>
      </c>
      <c r="S3" s="1">
        <f aca="true" t="shared" si="3" ref="S3:V31">IF($F3=1,N3,0)</f>
        <v>0</v>
      </c>
      <c r="T3" s="1">
        <f t="shared" si="3"/>
        <v>0</v>
      </c>
      <c r="U3" s="1">
        <f t="shared" si="3"/>
        <v>0</v>
      </c>
      <c r="V3" s="1">
        <f t="shared" si="3"/>
        <v>0</v>
      </c>
      <c r="X3" s="1">
        <f aca="true" t="shared" si="4" ref="X3:AA31">IF($F3=0,N3,0)</f>
        <v>2</v>
      </c>
      <c r="Y3" s="1">
        <f t="shared" si="4"/>
        <v>0</v>
      </c>
      <c r="Z3" s="1">
        <f t="shared" si="4"/>
        <v>1</v>
      </c>
      <c r="AA3" s="1">
        <f t="shared" si="4"/>
        <v>10</v>
      </c>
      <c r="AD3" s="17" t="s">
        <v>67</v>
      </c>
      <c r="AE3" s="18">
        <v>0.2</v>
      </c>
      <c r="AF3" s="19">
        <v>0</v>
      </c>
      <c r="AG3" s="19">
        <v>0.1</v>
      </c>
    </row>
    <row r="4" spans="1:33" ht="15" thickBot="1">
      <c r="A4" s="1" t="s">
        <v>68</v>
      </c>
      <c r="B4">
        <v>0.5517</v>
      </c>
      <c r="C4">
        <v>1.27586</v>
      </c>
      <c r="D4">
        <v>1.34483</v>
      </c>
      <c r="F4" s="1">
        <v>0</v>
      </c>
      <c r="H4" s="16">
        <f t="shared" si="0"/>
        <v>1.043451877490834</v>
      </c>
      <c r="I4" s="25">
        <f t="shared" si="1"/>
        <v>1.1398928446996288</v>
      </c>
      <c r="J4" s="25">
        <f t="shared" si="2"/>
        <v>1.305534312885791</v>
      </c>
      <c r="K4" s="1" t="s">
        <v>69</v>
      </c>
      <c r="M4" s="1" t="s">
        <v>68</v>
      </c>
      <c r="N4" s="1">
        <v>16</v>
      </c>
      <c r="O4" s="1">
        <v>37</v>
      </c>
      <c r="P4" s="1">
        <v>39</v>
      </c>
      <c r="Q4" s="1">
        <v>27</v>
      </c>
      <c r="S4" s="1">
        <f t="shared" si="3"/>
        <v>0</v>
      </c>
      <c r="T4" s="1">
        <f t="shared" si="3"/>
        <v>0</v>
      </c>
      <c r="U4" s="1">
        <f t="shared" si="3"/>
        <v>0</v>
      </c>
      <c r="V4" s="1">
        <f t="shared" si="3"/>
        <v>0</v>
      </c>
      <c r="X4" s="1">
        <f t="shared" si="4"/>
        <v>16</v>
      </c>
      <c r="Y4" s="1">
        <f t="shared" si="4"/>
        <v>37</v>
      </c>
      <c r="Z4" s="1">
        <f t="shared" si="4"/>
        <v>39</v>
      </c>
      <c r="AA4" s="1">
        <f t="shared" si="4"/>
        <v>27</v>
      </c>
      <c r="AD4" s="17" t="s">
        <v>70</v>
      </c>
      <c r="AE4" s="18">
        <v>0.5925926</v>
      </c>
      <c r="AF4" s="19">
        <v>1.37037</v>
      </c>
      <c r="AG4" s="19">
        <v>1.444444</v>
      </c>
    </row>
    <row r="5" spans="1:33" ht="15" thickBot="1">
      <c r="A5" s="1" t="s">
        <v>71</v>
      </c>
      <c r="B5">
        <v>0.1667</v>
      </c>
      <c r="C5">
        <v>0.02778</v>
      </c>
      <c r="D5">
        <v>0.23611</v>
      </c>
      <c r="F5" s="1">
        <v>0</v>
      </c>
      <c r="H5" s="16">
        <f t="shared" si="0"/>
        <v>0.4419041782995689</v>
      </c>
      <c r="I5" s="25">
        <f t="shared" si="1"/>
        <v>0.045260131404864574</v>
      </c>
      <c r="J5" s="25">
        <f t="shared" si="2"/>
        <v>0.3867714656609104</v>
      </c>
      <c r="K5" s="1" t="s">
        <v>72</v>
      </c>
      <c r="M5" s="1" t="s">
        <v>71</v>
      </c>
      <c r="N5" s="1">
        <v>12</v>
      </c>
      <c r="O5" s="1">
        <v>2</v>
      </c>
      <c r="P5" s="1">
        <v>17</v>
      </c>
      <c r="Q5" s="1">
        <v>48</v>
      </c>
      <c r="S5" s="1">
        <f t="shared" si="3"/>
        <v>0</v>
      </c>
      <c r="T5" s="1">
        <f t="shared" si="3"/>
        <v>0</v>
      </c>
      <c r="U5" s="1">
        <f t="shared" si="3"/>
        <v>0</v>
      </c>
      <c r="V5" s="1">
        <f t="shared" si="3"/>
        <v>0</v>
      </c>
      <c r="X5" s="1">
        <f t="shared" si="4"/>
        <v>12</v>
      </c>
      <c r="Y5" s="1">
        <f t="shared" si="4"/>
        <v>2</v>
      </c>
      <c r="Z5" s="1">
        <f t="shared" si="4"/>
        <v>17</v>
      </c>
      <c r="AA5" s="1">
        <f t="shared" si="4"/>
        <v>48</v>
      </c>
      <c r="AD5" s="17" t="s">
        <v>73</v>
      </c>
      <c r="AE5" s="18">
        <v>0.25</v>
      </c>
      <c r="AF5" s="19">
        <v>0.0416666</v>
      </c>
      <c r="AG5" s="19">
        <v>0.354166</v>
      </c>
    </row>
    <row r="6" spans="1:33" ht="30" thickBot="1">
      <c r="A6" s="1" t="s">
        <v>74</v>
      </c>
      <c r="B6">
        <v>0.3</v>
      </c>
      <c r="C6">
        <v>0.65</v>
      </c>
      <c r="D6">
        <v>0.65</v>
      </c>
      <c r="F6" s="1">
        <v>0</v>
      </c>
      <c r="H6" s="16">
        <f t="shared" si="0"/>
        <v>0.6931471805599453</v>
      </c>
      <c r="I6" s="25">
        <f t="shared" si="1"/>
        <v>0.7339691750802003</v>
      </c>
      <c r="J6" s="25">
        <f t="shared" si="2"/>
        <v>0.8329091229351039</v>
      </c>
      <c r="K6" s="1" t="s">
        <v>75</v>
      </c>
      <c r="M6" s="1" t="s">
        <v>74</v>
      </c>
      <c r="N6" s="1">
        <v>6</v>
      </c>
      <c r="O6" s="1">
        <v>13</v>
      </c>
      <c r="P6" s="1">
        <v>13</v>
      </c>
      <c r="Q6" s="1">
        <v>11</v>
      </c>
      <c r="S6" s="1">
        <f t="shared" si="3"/>
        <v>0</v>
      </c>
      <c r="T6" s="1">
        <f t="shared" si="3"/>
        <v>0</v>
      </c>
      <c r="U6" s="1">
        <f t="shared" si="3"/>
        <v>0</v>
      </c>
      <c r="V6" s="1">
        <f t="shared" si="3"/>
        <v>0</v>
      </c>
      <c r="X6" s="1">
        <f t="shared" si="4"/>
        <v>6</v>
      </c>
      <c r="Y6" s="1">
        <f t="shared" si="4"/>
        <v>13</v>
      </c>
      <c r="Z6" s="1">
        <f t="shared" si="4"/>
        <v>13</v>
      </c>
      <c r="AA6" s="1">
        <f t="shared" si="4"/>
        <v>11</v>
      </c>
      <c r="AD6" s="17" t="s">
        <v>76</v>
      </c>
      <c r="AE6" s="18">
        <v>0.6</v>
      </c>
      <c r="AF6" s="19">
        <v>1.3</v>
      </c>
      <c r="AG6" s="19">
        <v>1.3</v>
      </c>
    </row>
    <row r="7" spans="1:33" ht="60" thickBot="1">
      <c r="A7" s="1" t="s">
        <v>77</v>
      </c>
      <c r="B7">
        <v>0.3636</v>
      </c>
      <c r="C7">
        <v>0.27273</v>
      </c>
      <c r="D7">
        <v>0.72727</v>
      </c>
      <c r="F7" s="1">
        <v>0</v>
      </c>
      <c r="H7" s="16">
        <f t="shared" si="0"/>
        <v>0.7938970836600883</v>
      </c>
      <c r="I7" s="25">
        <f t="shared" si="1"/>
        <v>0.3746965744365279</v>
      </c>
      <c r="J7" s="25">
        <f t="shared" si="2"/>
        <v>0.8979393709812671</v>
      </c>
      <c r="K7" s="1" t="s">
        <v>78</v>
      </c>
      <c r="M7" s="1" t="s">
        <v>77</v>
      </c>
      <c r="N7" s="1">
        <v>8</v>
      </c>
      <c r="O7" s="1">
        <v>6</v>
      </c>
      <c r="P7" s="1">
        <v>16</v>
      </c>
      <c r="Q7" s="1">
        <v>15</v>
      </c>
      <c r="S7" s="1">
        <f t="shared" si="3"/>
        <v>0</v>
      </c>
      <c r="T7" s="1">
        <f t="shared" si="3"/>
        <v>0</v>
      </c>
      <c r="U7" s="1">
        <f t="shared" si="3"/>
        <v>0</v>
      </c>
      <c r="V7" s="1">
        <f t="shared" si="3"/>
        <v>0</v>
      </c>
      <c r="X7" s="1">
        <f t="shared" si="4"/>
        <v>8</v>
      </c>
      <c r="Y7" s="1">
        <f t="shared" si="4"/>
        <v>6</v>
      </c>
      <c r="Z7" s="1">
        <f t="shared" si="4"/>
        <v>16</v>
      </c>
      <c r="AA7" s="1">
        <f t="shared" si="4"/>
        <v>15</v>
      </c>
      <c r="AD7" s="17" t="s">
        <v>79</v>
      </c>
      <c r="AE7" s="18">
        <v>0.53333333</v>
      </c>
      <c r="AF7" s="19">
        <v>0.4</v>
      </c>
      <c r="AG7" s="19">
        <v>1.066667</v>
      </c>
    </row>
    <row r="8" spans="1:33" ht="45" thickBot="1">
      <c r="A8" s="1" t="s">
        <v>80</v>
      </c>
      <c r="B8">
        <v>0.2222</v>
      </c>
      <c r="C8">
        <v>0.41667</v>
      </c>
      <c r="D8">
        <v>0.75</v>
      </c>
      <c r="F8" s="1">
        <v>0</v>
      </c>
      <c r="H8" s="16">
        <f t="shared" si="0"/>
        <v>0.5542681816088275</v>
      </c>
      <c r="I8" s="25">
        <f t="shared" si="1"/>
        <v>0.5273582044003509</v>
      </c>
      <c r="J8" s="25">
        <f t="shared" si="2"/>
        <v>0.9162907318741551</v>
      </c>
      <c r="K8" s="1" t="s">
        <v>154</v>
      </c>
      <c r="M8" s="1" t="s">
        <v>80</v>
      </c>
      <c r="N8" s="1">
        <v>8</v>
      </c>
      <c r="O8" s="1">
        <v>15</v>
      </c>
      <c r="P8" s="1">
        <v>27</v>
      </c>
      <c r="Q8" s="1">
        <v>36</v>
      </c>
      <c r="S8" s="1">
        <f t="shared" si="3"/>
        <v>0</v>
      </c>
      <c r="T8" s="1">
        <f t="shared" si="3"/>
        <v>0</v>
      </c>
      <c r="U8" s="1">
        <f t="shared" si="3"/>
        <v>0</v>
      </c>
      <c r="V8" s="1">
        <f t="shared" si="3"/>
        <v>0</v>
      </c>
      <c r="X8" s="1">
        <f t="shared" si="4"/>
        <v>8</v>
      </c>
      <c r="Y8" s="1">
        <f t="shared" si="4"/>
        <v>15</v>
      </c>
      <c r="Z8" s="1">
        <f t="shared" si="4"/>
        <v>27</v>
      </c>
      <c r="AA8" s="1">
        <f t="shared" si="4"/>
        <v>36</v>
      </c>
      <c r="AD8" s="17" t="s">
        <v>81</v>
      </c>
      <c r="AE8" s="18">
        <v>0.23529</v>
      </c>
      <c r="AF8" s="19">
        <v>0.4411765</v>
      </c>
      <c r="AG8" s="19">
        <v>0.7058824</v>
      </c>
    </row>
    <row r="9" spans="1:33" ht="30" thickBot="1">
      <c r="A9" s="1" t="s">
        <v>82</v>
      </c>
      <c r="B9">
        <v>0.0625</v>
      </c>
      <c r="C9">
        <v>0.4375</v>
      </c>
      <c r="D9">
        <v>0.5625</v>
      </c>
      <c r="F9" s="1">
        <v>0</v>
      </c>
      <c r="H9" s="16">
        <f t="shared" si="0"/>
        <v>0.18924199963852834</v>
      </c>
      <c r="I9" s="25">
        <f t="shared" si="1"/>
        <v>0.5476395968887069</v>
      </c>
      <c r="J9" s="25">
        <f t="shared" si="2"/>
        <v>0.7537718023763802</v>
      </c>
      <c r="K9" s="1" t="s">
        <v>157</v>
      </c>
      <c r="M9" s="1" t="s">
        <v>82</v>
      </c>
      <c r="N9" s="1">
        <v>1</v>
      </c>
      <c r="O9" s="1">
        <v>7</v>
      </c>
      <c r="P9" s="1">
        <v>9</v>
      </c>
      <c r="Q9" s="1">
        <v>9</v>
      </c>
      <c r="S9" s="1">
        <f t="shared" si="3"/>
        <v>0</v>
      </c>
      <c r="T9" s="1">
        <f t="shared" si="3"/>
        <v>0</v>
      </c>
      <c r="U9" s="1">
        <f t="shared" si="3"/>
        <v>0</v>
      </c>
      <c r="V9" s="1">
        <f t="shared" si="3"/>
        <v>0</v>
      </c>
      <c r="X9" s="1">
        <f t="shared" si="4"/>
        <v>1</v>
      </c>
      <c r="Y9" s="1">
        <f t="shared" si="4"/>
        <v>7</v>
      </c>
      <c r="Z9" s="1">
        <f t="shared" si="4"/>
        <v>9</v>
      </c>
      <c r="AA9" s="1">
        <f t="shared" si="4"/>
        <v>9</v>
      </c>
      <c r="AD9" s="17" t="s">
        <v>82</v>
      </c>
      <c r="AE9" s="18">
        <v>0.125</v>
      </c>
      <c r="AF9" s="19">
        <v>0.875</v>
      </c>
      <c r="AG9" s="19">
        <v>1.125</v>
      </c>
    </row>
    <row r="10" spans="1:33" ht="15" thickBot="1">
      <c r="A10" s="1" t="s">
        <v>83</v>
      </c>
      <c r="B10">
        <v>0.0678</v>
      </c>
      <c r="C10">
        <v>0.08475</v>
      </c>
      <c r="D10">
        <v>0.32203</v>
      </c>
      <c r="F10" s="1">
        <v>0</v>
      </c>
      <c r="H10" s="16">
        <f t="shared" si="0"/>
        <v>0.20375683751401963</v>
      </c>
      <c r="I10" s="25">
        <f t="shared" si="1"/>
        <v>0.13212415292704124</v>
      </c>
      <c r="J10" s="25">
        <f t="shared" si="2"/>
        <v>0.4971687923183776</v>
      </c>
      <c r="K10" s="1" t="s">
        <v>84</v>
      </c>
      <c r="M10" s="1" t="s">
        <v>83</v>
      </c>
      <c r="N10" s="1">
        <v>4</v>
      </c>
      <c r="O10" s="1">
        <v>5</v>
      </c>
      <c r="P10" s="1">
        <v>19</v>
      </c>
      <c r="Q10" s="1">
        <v>39</v>
      </c>
      <c r="S10" s="1">
        <f t="shared" si="3"/>
        <v>0</v>
      </c>
      <c r="T10" s="1">
        <f t="shared" si="3"/>
        <v>0</v>
      </c>
      <c r="U10" s="1">
        <f t="shared" si="3"/>
        <v>0</v>
      </c>
      <c r="V10" s="1">
        <f t="shared" si="3"/>
        <v>0</v>
      </c>
      <c r="X10" s="1">
        <f t="shared" si="4"/>
        <v>4</v>
      </c>
      <c r="Y10" s="1">
        <f t="shared" si="4"/>
        <v>5</v>
      </c>
      <c r="Z10" s="1">
        <f t="shared" si="4"/>
        <v>19</v>
      </c>
      <c r="AA10" s="1">
        <f t="shared" si="4"/>
        <v>39</v>
      </c>
      <c r="AD10" s="17" t="s">
        <v>85</v>
      </c>
      <c r="AE10" s="18">
        <v>0.1025641</v>
      </c>
      <c r="AF10" s="19">
        <v>0.1282051</v>
      </c>
      <c r="AG10" s="19">
        <v>0.4871795</v>
      </c>
    </row>
    <row r="11" spans="1:33" ht="75" thickBot="1">
      <c r="A11" s="1" t="s">
        <v>86</v>
      </c>
      <c r="B11">
        <v>0.2222</v>
      </c>
      <c r="C11">
        <v>0.5</v>
      </c>
      <c r="D11">
        <v>0.72222</v>
      </c>
      <c r="F11" s="1">
        <v>0</v>
      </c>
      <c r="H11" s="16">
        <f t="shared" si="0"/>
        <v>0.5542681816088275</v>
      </c>
      <c r="I11" s="25">
        <f t="shared" si="1"/>
        <v>0.6061358035703156</v>
      </c>
      <c r="J11" s="25">
        <f t="shared" si="2"/>
        <v>0.8938160578386255</v>
      </c>
      <c r="K11" s="1" t="s">
        <v>87</v>
      </c>
      <c r="M11" s="1" t="s">
        <v>86</v>
      </c>
      <c r="N11" s="1">
        <v>4</v>
      </c>
      <c r="O11" s="1">
        <v>9</v>
      </c>
      <c r="P11" s="1">
        <v>13</v>
      </c>
      <c r="Q11" s="1">
        <v>12</v>
      </c>
      <c r="S11" s="1">
        <f t="shared" si="3"/>
        <v>0</v>
      </c>
      <c r="T11" s="1">
        <f t="shared" si="3"/>
        <v>0</v>
      </c>
      <c r="U11" s="1">
        <f t="shared" si="3"/>
        <v>0</v>
      </c>
      <c r="V11" s="1">
        <f t="shared" si="3"/>
        <v>0</v>
      </c>
      <c r="X11" s="1">
        <f t="shared" si="4"/>
        <v>4</v>
      </c>
      <c r="Y11" s="1">
        <f t="shared" si="4"/>
        <v>9</v>
      </c>
      <c r="Z11" s="1">
        <f t="shared" si="4"/>
        <v>13</v>
      </c>
      <c r="AA11" s="1">
        <f t="shared" si="4"/>
        <v>12</v>
      </c>
      <c r="AD11" s="17" t="s">
        <v>88</v>
      </c>
      <c r="AE11" s="18">
        <v>0.333333</v>
      </c>
      <c r="AF11" s="19">
        <v>0.75</v>
      </c>
      <c r="AG11" s="19">
        <v>1.0833333</v>
      </c>
    </row>
    <row r="12" spans="1:33" ht="15" thickBot="1">
      <c r="A12" s="1" t="s">
        <v>89</v>
      </c>
      <c r="B12">
        <v>0.1111</v>
      </c>
      <c r="C12">
        <v>0.38889</v>
      </c>
      <c r="D12">
        <v>0.5556</v>
      </c>
      <c r="F12" s="1">
        <v>0</v>
      </c>
      <c r="H12" s="16">
        <f t="shared" si="0"/>
        <v>0.3150540192476317</v>
      </c>
      <c r="I12" s="25">
        <f t="shared" si="1"/>
        <v>0.4996534467627398</v>
      </c>
      <c r="J12" s="25">
        <f t="shared" si="2"/>
        <v>0.7472565062069774</v>
      </c>
      <c r="K12" s="1" t="s">
        <v>90</v>
      </c>
      <c r="M12" s="1" t="s">
        <v>89</v>
      </c>
      <c r="N12" s="1">
        <v>2</v>
      </c>
      <c r="O12" s="1">
        <v>7</v>
      </c>
      <c r="P12" s="1">
        <v>10</v>
      </c>
      <c r="Q12" s="1">
        <v>18</v>
      </c>
      <c r="S12" s="1">
        <f t="shared" si="3"/>
        <v>0</v>
      </c>
      <c r="T12" s="1">
        <f t="shared" si="3"/>
        <v>0</v>
      </c>
      <c r="U12" s="1">
        <f t="shared" si="3"/>
        <v>0</v>
      </c>
      <c r="V12" s="1">
        <f t="shared" si="3"/>
        <v>0</v>
      </c>
      <c r="X12" s="1">
        <f t="shared" si="4"/>
        <v>2</v>
      </c>
      <c r="Y12" s="1">
        <f t="shared" si="4"/>
        <v>7</v>
      </c>
      <c r="Z12" s="1">
        <f t="shared" si="4"/>
        <v>10</v>
      </c>
      <c r="AA12" s="1">
        <f t="shared" si="4"/>
        <v>18</v>
      </c>
      <c r="AD12" s="17" t="s">
        <v>91</v>
      </c>
      <c r="AE12" s="18">
        <v>0.0769231</v>
      </c>
      <c r="AF12" s="19">
        <v>0.461538</v>
      </c>
      <c r="AG12" s="19">
        <v>0.7692308</v>
      </c>
    </row>
    <row r="13" spans="1:33" ht="15" thickBot="1">
      <c r="A13" s="1" t="s">
        <v>92</v>
      </c>
      <c r="B13">
        <v>0.3684</v>
      </c>
      <c r="C13">
        <v>0.26316</v>
      </c>
      <c r="D13">
        <v>0.2632</v>
      </c>
      <c r="F13" s="1">
        <v>0</v>
      </c>
      <c r="H13" s="16">
        <f t="shared" si="0"/>
        <v>0.8011043220650375</v>
      </c>
      <c r="I13" s="25">
        <f t="shared" si="1"/>
        <v>0.36367041845111886</v>
      </c>
      <c r="J13" s="25">
        <f t="shared" si="2"/>
        <v>0.422912021711885</v>
      </c>
      <c r="K13" s="1" t="s">
        <v>93</v>
      </c>
      <c r="M13" s="1" t="s">
        <v>92</v>
      </c>
      <c r="N13" s="1">
        <v>6</v>
      </c>
      <c r="O13" s="1">
        <v>2</v>
      </c>
      <c r="P13" s="1">
        <v>5</v>
      </c>
      <c r="Q13" s="1">
        <v>10</v>
      </c>
      <c r="S13" s="1">
        <f t="shared" si="3"/>
        <v>0</v>
      </c>
      <c r="T13" s="1">
        <f t="shared" si="3"/>
        <v>0</v>
      </c>
      <c r="U13" s="1">
        <f t="shared" si="3"/>
        <v>0</v>
      </c>
      <c r="V13" s="1">
        <f t="shared" si="3"/>
        <v>0</v>
      </c>
      <c r="X13" s="1">
        <f t="shared" si="4"/>
        <v>6</v>
      </c>
      <c r="Y13" s="1">
        <f t="shared" si="4"/>
        <v>2</v>
      </c>
      <c r="Z13" s="1">
        <f t="shared" si="4"/>
        <v>5</v>
      </c>
      <c r="AA13" s="1">
        <f t="shared" si="4"/>
        <v>10</v>
      </c>
      <c r="AD13" s="17" t="s">
        <v>94</v>
      </c>
      <c r="AE13" s="18">
        <v>0.6</v>
      </c>
      <c r="AF13" s="19">
        <v>0.75</v>
      </c>
      <c r="AG13" s="19">
        <v>0.5</v>
      </c>
    </row>
    <row r="14" spans="1:33" ht="15" thickBot="1">
      <c r="A14" s="1" t="s">
        <v>95</v>
      </c>
      <c r="B14">
        <v>0.0513</v>
      </c>
      <c r="C14">
        <v>0</v>
      </c>
      <c r="D14">
        <v>0.15385</v>
      </c>
      <c r="F14" s="1">
        <v>0</v>
      </c>
      <c r="H14" s="16">
        <f t="shared" si="0"/>
        <v>0.15785808461558032</v>
      </c>
      <c r="I14" s="25">
        <f t="shared" si="1"/>
        <v>0</v>
      </c>
      <c r="J14" s="25">
        <f t="shared" si="2"/>
        <v>0.2682698689303196</v>
      </c>
      <c r="K14" s="1" t="s">
        <v>96</v>
      </c>
      <c r="M14" s="1" t="s">
        <v>95</v>
      </c>
      <c r="N14" s="1">
        <v>2</v>
      </c>
      <c r="O14" s="1">
        <v>0</v>
      </c>
      <c r="P14" s="1">
        <v>6</v>
      </c>
      <c r="Q14" s="1">
        <v>32</v>
      </c>
      <c r="S14" s="1">
        <f t="shared" si="3"/>
        <v>0</v>
      </c>
      <c r="T14" s="1">
        <f t="shared" si="3"/>
        <v>0</v>
      </c>
      <c r="U14" s="1">
        <f t="shared" si="3"/>
        <v>0</v>
      </c>
      <c r="V14" s="1">
        <f t="shared" si="3"/>
        <v>0</v>
      </c>
      <c r="X14" s="1">
        <f t="shared" si="4"/>
        <v>2</v>
      </c>
      <c r="Y14" s="1">
        <f t="shared" si="4"/>
        <v>0</v>
      </c>
      <c r="Z14" s="1">
        <f t="shared" si="4"/>
        <v>6</v>
      </c>
      <c r="AA14" s="1">
        <f t="shared" si="4"/>
        <v>32</v>
      </c>
      <c r="AD14" s="20" t="s">
        <v>97</v>
      </c>
      <c r="AE14" s="18">
        <v>0.0625</v>
      </c>
      <c r="AF14" s="19">
        <v>0</v>
      </c>
      <c r="AG14" s="19">
        <v>0.1875</v>
      </c>
    </row>
    <row r="15" spans="1:33" ht="15" thickBot="1">
      <c r="A15" s="1" t="s">
        <v>98</v>
      </c>
      <c r="B15">
        <v>0.3</v>
      </c>
      <c r="C15">
        <v>0.2</v>
      </c>
      <c r="D15">
        <v>0.8</v>
      </c>
      <c r="F15" s="1">
        <v>0</v>
      </c>
      <c r="H15" s="16">
        <f t="shared" si="0"/>
        <v>0.6931471805599453</v>
      </c>
      <c r="I15" s="25">
        <f t="shared" si="1"/>
        <v>0.28768207245178085</v>
      </c>
      <c r="J15" s="25">
        <f t="shared" si="2"/>
        <v>0.9555114450274363</v>
      </c>
      <c r="K15" s="1" t="s">
        <v>140</v>
      </c>
      <c r="M15" s="1" t="s">
        <v>98</v>
      </c>
      <c r="N15" s="1">
        <v>6</v>
      </c>
      <c r="O15" s="1">
        <v>3</v>
      </c>
      <c r="P15" s="1">
        <v>16</v>
      </c>
      <c r="Q15" s="1">
        <v>13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X15" s="1">
        <f t="shared" si="4"/>
        <v>6</v>
      </c>
      <c r="Y15" s="1">
        <f t="shared" si="4"/>
        <v>3</v>
      </c>
      <c r="Z15" s="1">
        <f t="shared" si="4"/>
        <v>16</v>
      </c>
      <c r="AA15" s="1">
        <f t="shared" si="4"/>
        <v>13</v>
      </c>
      <c r="AD15" s="17" t="s">
        <v>99</v>
      </c>
      <c r="AE15" s="18">
        <v>0.6</v>
      </c>
      <c r="AF15" s="19">
        <v>0.3</v>
      </c>
      <c r="AG15" s="19">
        <v>1.6</v>
      </c>
    </row>
    <row r="16" spans="1:33" ht="75" thickBot="1">
      <c r="A16" s="1" t="s">
        <v>100</v>
      </c>
      <c r="B16">
        <v>0.1111</v>
      </c>
      <c r="C16">
        <v>0.66667</v>
      </c>
      <c r="D16">
        <v>0.33333</v>
      </c>
      <c r="F16" s="1">
        <v>1</v>
      </c>
      <c r="H16" s="16">
        <f t="shared" si="0"/>
        <v>0.3150540192476317</v>
      </c>
      <c r="I16" s="25">
        <f t="shared" si="1"/>
        <v>0.7472170334057059</v>
      </c>
      <c r="J16" s="25">
        <f t="shared" si="2"/>
        <v>0.5108216237579907</v>
      </c>
      <c r="K16" s="1" t="s">
        <v>159</v>
      </c>
      <c r="M16" s="1" t="s">
        <v>100</v>
      </c>
      <c r="N16" s="1">
        <v>1</v>
      </c>
      <c r="O16" s="1">
        <v>5</v>
      </c>
      <c r="P16" s="1">
        <v>3</v>
      </c>
      <c r="Q16" s="1">
        <v>6</v>
      </c>
      <c r="S16" s="1">
        <f t="shared" si="3"/>
        <v>1</v>
      </c>
      <c r="T16" s="1">
        <f t="shared" si="3"/>
        <v>5</v>
      </c>
      <c r="U16" s="1">
        <f t="shared" si="3"/>
        <v>3</v>
      </c>
      <c r="V16" s="1">
        <f t="shared" si="3"/>
        <v>6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D16" s="17" t="s">
        <v>101</v>
      </c>
      <c r="AE16" s="18">
        <v>0.166666</v>
      </c>
      <c r="AF16" s="19">
        <v>0.833333</v>
      </c>
      <c r="AG16" s="19">
        <v>0.5</v>
      </c>
    </row>
    <row r="17" spans="1:33" ht="30" thickBot="1">
      <c r="A17" s="1" t="s">
        <v>102</v>
      </c>
      <c r="B17">
        <v>0.4091</v>
      </c>
      <c r="C17">
        <v>1.04545</v>
      </c>
      <c r="D17">
        <v>1.36364</v>
      </c>
      <c r="F17" s="1">
        <v>1</v>
      </c>
      <c r="H17" s="16">
        <f t="shared" si="0"/>
        <v>0.8602140856537501</v>
      </c>
      <c r="I17" s="25">
        <f t="shared" si="1"/>
        <v>1.0088395268046453</v>
      </c>
      <c r="J17" s="25">
        <f t="shared" si="2"/>
        <v>1.3156787451235459</v>
      </c>
      <c r="K17" s="1" t="s">
        <v>103</v>
      </c>
      <c r="M17" s="1" t="s">
        <v>102</v>
      </c>
      <c r="N17" s="1">
        <v>8</v>
      </c>
      <c r="O17" s="1">
        <v>20</v>
      </c>
      <c r="P17" s="1">
        <v>29</v>
      </c>
      <c r="Q17" s="1">
        <v>12</v>
      </c>
      <c r="S17" s="1">
        <f t="shared" si="3"/>
        <v>8</v>
      </c>
      <c r="T17" s="1">
        <f t="shared" si="3"/>
        <v>20</v>
      </c>
      <c r="U17" s="1">
        <f t="shared" si="3"/>
        <v>29</v>
      </c>
      <c r="V17" s="1">
        <f t="shared" si="3"/>
        <v>12</v>
      </c>
      <c r="X17" s="1">
        <f t="shared" si="4"/>
        <v>0</v>
      </c>
      <c r="Y17" s="1">
        <f t="shared" si="4"/>
        <v>0</v>
      </c>
      <c r="Z17" s="1">
        <f t="shared" si="4"/>
        <v>0</v>
      </c>
      <c r="AA17" s="1">
        <f t="shared" si="4"/>
        <v>0</v>
      </c>
      <c r="AD17" s="17" t="s">
        <v>104</v>
      </c>
      <c r="AE17" s="18">
        <v>0.6666666</v>
      </c>
      <c r="AF17" s="19">
        <v>1.833333</v>
      </c>
      <c r="AG17" s="19">
        <v>2.41666666</v>
      </c>
    </row>
    <row r="18" spans="1:33" ht="60" thickBot="1">
      <c r="A18" s="1" t="s">
        <v>105</v>
      </c>
      <c r="B18">
        <v>0</v>
      </c>
      <c r="C18">
        <v>1.33333</v>
      </c>
      <c r="D18">
        <v>1.16667</v>
      </c>
      <c r="F18" s="1">
        <v>1</v>
      </c>
      <c r="H18" s="16">
        <f t="shared" si="0"/>
        <v>0</v>
      </c>
      <c r="I18" s="25">
        <f t="shared" si="1"/>
        <v>1.1700695285108373</v>
      </c>
      <c r="J18" s="25">
        <f t="shared" si="2"/>
        <v>1.203974804323936</v>
      </c>
      <c r="K18" s="1" t="s">
        <v>106</v>
      </c>
      <c r="M18" s="1" t="s">
        <v>105</v>
      </c>
      <c r="N18" s="1">
        <v>0</v>
      </c>
      <c r="O18" s="1">
        <v>8</v>
      </c>
      <c r="P18" s="1">
        <v>7</v>
      </c>
      <c r="Q18" s="1">
        <v>6</v>
      </c>
      <c r="S18" s="1">
        <f t="shared" si="3"/>
        <v>0</v>
      </c>
      <c r="T18" s="1">
        <f t="shared" si="3"/>
        <v>8</v>
      </c>
      <c r="U18" s="1">
        <f t="shared" si="3"/>
        <v>7</v>
      </c>
      <c r="V18" s="1">
        <f t="shared" si="3"/>
        <v>6</v>
      </c>
      <c r="X18" s="1">
        <f t="shared" si="4"/>
        <v>0</v>
      </c>
      <c r="Y18" s="1">
        <f t="shared" si="4"/>
        <v>0</v>
      </c>
      <c r="Z18" s="1">
        <f t="shared" si="4"/>
        <v>0</v>
      </c>
      <c r="AA18" s="1">
        <f t="shared" si="4"/>
        <v>0</v>
      </c>
      <c r="AD18" s="17" t="s">
        <v>107</v>
      </c>
      <c r="AE18" s="18">
        <v>0</v>
      </c>
      <c r="AF18" s="19">
        <v>1.33333333</v>
      </c>
      <c r="AG18" s="19">
        <v>1.1666666</v>
      </c>
    </row>
    <row r="19" spans="1:33" ht="30" thickBot="1">
      <c r="A19" s="1" t="s">
        <v>108</v>
      </c>
      <c r="B19">
        <v>0.4</v>
      </c>
      <c r="C19">
        <v>1.2</v>
      </c>
      <c r="D19">
        <v>1.35</v>
      </c>
      <c r="F19" s="1">
        <v>1</v>
      </c>
      <c r="H19" s="16">
        <f t="shared" si="0"/>
        <v>0.8472978603872034</v>
      </c>
      <c r="I19" s="25">
        <f t="shared" si="1"/>
        <v>1.0986122886681098</v>
      </c>
      <c r="J19" s="25">
        <f t="shared" si="2"/>
        <v>1.308332819650179</v>
      </c>
      <c r="K19" s="1" t="s">
        <v>151</v>
      </c>
      <c r="M19" s="1" t="s">
        <v>108</v>
      </c>
      <c r="N19" s="1">
        <v>8</v>
      </c>
      <c r="O19" s="1">
        <v>11</v>
      </c>
      <c r="P19" s="1">
        <v>24</v>
      </c>
      <c r="Q19" s="1">
        <v>10</v>
      </c>
      <c r="S19" s="1">
        <f t="shared" si="3"/>
        <v>8</v>
      </c>
      <c r="T19" s="1">
        <f t="shared" si="3"/>
        <v>11</v>
      </c>
      <c r="U19" s="1">
        <f t="shared" si="3"/>
        <v>24</v>
      </c>
      <c r="V19" s="1">
        <f t="shared" si="3"/>
        <v>10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4"/>
        <v>0</v>
      </c>
      <c r="AD19" s="17" t="s">
        <v>109</v>
      </c>
      <c r="AE19" s="18">
        <v>0.8</v>
      </c>
      <c r="AF19" s="19">
        <v>1.4</v>
      </c>
      <c r="AG19" s="19">
        <v>2.4</v>
      </c>
    </row>
    <row r="20" spans="1:33" ht="75" thickBot="1">
      <c r="A20" s="1" t="s">
        <v>110</v>
      </c>
      <c r="B20">
        <v>0</v>
      </c>
      <c r="C20">
        <v>1</v>
      </c>
      <c r="D20">
        <v>0.66667</v>
      </c>
      <c r="F20" s="1">
        <v>1</v>
      </c>
      <c r="H20" s="16">
        <f t="shared" si="0"/>
        <v>0</v>
      </c>
      <c r="I20" s="25">
        <f t="shared" si="1"/>
        <v>0.9808292530117263</v>
      </c>
      <c r="J20" s="25">
        <f t="shared" si="2"/>
        <v>0.847300717525979</v>
      </c>
      <c r="K20" s="1" t="s">
        <v>111</v>
      </c>
      <c r="M20" s="1" t="s">
        <v>110</v>
      </c>
      <c r="N20" s="1">
        <v>0</v>
      </c>
      <c r="O20" s="1">
        <v>6</v>
      </c>
      <c r="P20" s="1">
        <v>4</v>
      </c>
      <c r="Q20" s="1">
        <v>4</v>
      </c>
      <c r="S20" s="1">
        <f t="shared" si="3"/>
        <v>0</v>
      </c>
      <c r="T20" s="1">
        <f t="shared" si="3"/>
        <v>6</v>
      </c>
      <c r="U20" s="1">
        <f t="shared" si="3"/>
        <v>4</v>
      </c>
      <c r="V20" s="1">
        <f t="shared" si="3"/>
        <v>4</v>
      </c>
      <c r="X20" s="1">
        <f t="shared" si="4"/>
        <v>0</v>
      </c>
      <c r="Y20" s="1">
        <f t="shared" si="4"/>
        <v>0</v>
      </c>
      <c r="Z20" s="1">
        <f t="shared" si="4"/>
        <v>0</v>
      </c>
      <c r="AA20" s="1">
        <f t="shared" si="4"/>
        <v>0</v>
      </c>
      <c r="AD20" s="17" t="s">
        <v>112</v>
      </c>
      <c r="AE20" s="18">
        <v>0</v>
      </c>
      <c r="AF20" s="19">
        <v>1.5</v>
      </c>
      <c r="AG20" s="19">
        <v>1</v>
      </c>
    </row>
    <row r="21" spans="1:33" ht="75" thickBot="1">
      <c r="A21" s="1" t="s">
        <v>113</v>
      </c>
      <c r="B21">
        <v>0.2857</v>
      </c>
      <c r="C21">
        <v>0.57143</v>
      </c>
      <c r="D21">
        <v>0.61905</v>
      </c>
      <c r="F21" s="1">
        <v>1</v>
      </c>
      <c r="H21" s="16">
        <f t="shared" si="0"/>
        <v>0.6690252384395355</v>
      </c>
      <c r="I21" s="25">
        <f t="shared" si="1"/>
        <v>0.6690508484923362</v>
      </c>
      <c r="J21" s="25">
        <f t="shared" si="2"/>
        <v>0.8056272916439466</v>
      </c>
      <c r="K21" s="1" t="s">
        <v>158</v>
      </c>
      <c r="M21" s="1" t="s">
        <v>113</v>
      </c>
      <c r="N21" s="1">
        <v>6</v>
      </c>
      <c r="O21" s="1">
        <v>12</v>
      </c>
      <c r="P21" s="1">
        <v>13</v>
      </c>
      <c r="Q21" s="1">
        <v>16</v>
      </c>
      <c r="S21" s="1">
        <f t="shared" si="3"/>
        <v>6</v>
      </c>
      <c r="T21" s="1">
        <f t="shared" si="3"/>
        <v>12</v>
      </c>
      <c r="U21" s="1">
        <f t="shared" si="3"/>
        <v>13</v>
      </c>
      <c r="V21" s="1">
        <f t="shared" si="3"/>
        <v>16</v>
      </c>
      <c r="X21" s="1">
        <f t="shared" si="4"/>
        <v>0</v>
      </c>
      <c r="Y21" s="1">
        <f t="shared" si="4"/>
        <v>0</v>
      </c>
      <c r="Z21" s="1">
        <f t="shared" si="4"/>
        <v>0</v>
      </c>
      <c r="AA21" s="1">
        <f t="shared" si="4"/>
        <v>0</v>
      </c>
      <c r="AD21" s="17" t="s">
        <v>114</v>
      </c>
      <c r="AE21" s="18">
        <v>0.375</v>
      </c>
      <c r="AF21" s="19">
        <v>0.75</v>
      </c>
      <c r="AG21" s="19">
        <v>0.8125</v>
      </c>
    </row>
    <row r="22" spans="1:33" ht="30" thickBot="1">
      <c r="A22" s="1" t="s">
        <v>115</v>
      </c>
      <c r="B22">
        <v>0.8095</v>
      </c>
      <c r="C22">
        <v>1.85714</v>
      </c>
      <c r="D22">
        <v>1.71429</v>
      </c>
      <c r="F22" s="1">
        <v>1</v>
      </c>
      <c r="H22" s="16">
        <f t="shared" si="0"/>
        <v>1.3078822677164477</v>
      </c>
      <c r="I22" s="25">
        <f t="shared" si="1"/>
        <v>1.409823695738711</v>
      </c>
      <c r="J22" s="25">
        <f t="shared" si="2"/>
        <v>1.4880789909118308</v>
      </c>
      <c r="K22" s="1" t="s">
        <v>153</v>
      </c>
      <c r="M22" s="1" t="s">
        <v>115</v>
      </c>
      <c r="N22" s="1">
        <v>15</v>
      </c>
      <c r="O22" s="1">
        <v>18</v>
      </c>
      <c r="P22" s="1">
        <v>27</v>
      </c>
      <c r="Q22" s="1">
        <v>15</v>
      </c>
      <c r="S22" s="1">
        <f t="shared" si="3"/>
        <v>15</v>
      </c>
      <c r="T22" s="1">
        <f t="shared" si="3"/>
        <v>18</v>
      </c>
      <c r="U22" s="1">
        <f t="shared" si="3"/>
        <v>27</v>
      </c>
      <c r="V22" s="1">
        <f t="shared" si="3"/>
        <v>15</v>
      </c>
      <c r="X22" s="1">
        <f t="shared" si="4"/>
        <v>0</v>
      </c>
      <c r="Y22" s="1">
        <f t="shared" si="4"/>
        <v>0</v>
      </c>
      <c r="Z22" s="1">
        <f t="shared" si="4"/>
        <v>0</v>
      </c>
      <c r="AA22" s="1">
        <f t="shared" si="4"/>
        <v>0</v>
      </c>
      <c r="AD22" s="17" t="s">
        <v>116</v>
      </c>
      <c r="AE22" s="18">
        <v>1</v>
      </c>
      <c r="AF22" s="19">
        <v>1.266666666</v>
      </c>
      <c r="AG22" s="19">
        <v>1.8</v>
      </c>
    </row>
    <row r="23" spans="1:33" ht="15" thickBot="1">
      <c r="A23" s="1" t="s">
        <v>117</v>
      </c>
      <c r="B23">
        <v>0.0909</v>
      </c>
      <c r="C23">
        <v>0.13636</v>
      </c>
      <c r="D23">
        <v>0.13636</v>
      </c>
      <c r="F23" s="1">
        <v>1</v>
      </c>
      <c r="H23" s="16">
        <f t="shared" si="0"/>
        <v>0.264669298142708</v>
      </c>
      <c r="I23" s="25">
        <f t="shared" si="1"/>
        <v>0.20478947436221503</v>
      </c>
      <c r="J23" s="25">
        <f t="shared" si="2"/>
        <v>0.24115634251484724</v>
      </c>
      <c r="K23" s="1" t="s">
        <v>155</v>
      </c>
      <c r="M23" s="1" t="s">
        <v>117</v>
      </c>
      <c r="N23" s="1">
        <v>2</v>
      </c>
      <c r="O23" s="1">
        <v>21</v>
      </c>
      <c r="P23" s="1">
        <v>3</v>
      </c>
      <c r="Q23" s="1">
        <v>19</v>
      </c>
      <c r="S23" s="1">
        <f t="shared" si="3"/>
        <v>2</v>
      </c>
      <c r="T23" s="1">
        <f t="shared" si="3"/>
        <v>21</v>
      </c>
      <c r="U23" s="1">
        <f t="shared" si="3"/>
        <v>3</v>
      </c>
      <c r="V23" s="1">
        <f t="shared" si="3"/>
        <v>19</v>
      </c>
      <c r="X23" s="1">
        <f t="shared" si="4"/>
        <v>0</v>
      </c>
      <c r="Y23" s="1">
        <f t="shared" si="4"/>
        <v>0</v>
      </c>
      <c r="Z23" s="1">
        <f t="shared" si="4"/>
        <v>0</v>
      </c>
      <c r="AA23" s="1">
        <f t="shared" si="4"/>
        <v>0</v>
      </c>
      <c r="AD23" s="17" t="s">
        <v>118</v>
      </c>
      <c r="AE23" s="18">
        <v>0.1666666</v>
      </c>
      <c r="AF23" s="19">
        <v>1.16666666</v>
      </c>
      <c r="AG23" s="19">
        <v>0.25</v>
      </c>
    </row>
    <row r="24" spans="1:33" ht="15" thickBot="1">
      <c r="A24" s="1" t="s">
        <v>119</v>
      </c>
      <c r="B24">
        <v>0.6667</v>
      </c>
      <c r="C24">
        <v>2.16667</v>
      </c>
      <c r="D24">
        <v>1.66667</v>
      </c>
      <c r="F24" s="1">
        <v>1</v>
      </c>
      <c r="H24" s="16">
        <f t="shared" si="0"/>
        <v>1.1701057348143586</v>
      </c>
      <c r="I24" s="25">
        <f t="shared" si="1"/>
        <v>1.5284700547189844</v>
      </c>
      <c r="J24" s="25">
        <f t="shared" si="2"/>
        <v>1.466338607253782</v>
      </c>
      <c r="K24" s="1" t="s">
        <v>120</v>
      </c>
      <c r="M24" s="1" t="s">
        <v>119</v>
      </c>
      <c r="N24" s="1">
        <v>4</v>
      </c>
      <c r="O24" s="1">
        <v>13</v>
      </c>
      <c r="P24" s="1">
        <v>10</v>
      </c>
      <c r="Q24" s="1">
        <v>4</v>
      </c>
      <c r="S24" s="1">
        <f t="shared" si="3"/>
        <v>4</v>
      </c>
      <c r="T24" s="1">
        <f t="shared" si="3"/>
        <v>13</v>
      </c>
      <c r="U24" s="1">
        <f t="shared" si="3"/>
        <v>10</v>
      </c>
      <c r="V24" s="1">
        <f t="shared" si="3"/>
        <v>4</v>
      </c>
      <c r="X24" s="1">
        <f t="shared" si="4"/>
        <v>0</v>
      </c>
      <c r="Y24" s="1">
        <f t="shared" si="4"/>
        <v>0</v>
      </c>
      <c r="Z24" s="1">
        <f t="shared" si="4"/>
        <v>0</v>
      </c>
      <c r="AA24" s="1">
        <f t="shared" si="4"/>
        <v>0</v>
      </c>
      <c r="AD24" s="17" t="s">
        <v>121</v>
      </c>
      <c r="AE24" s="18">
        <v>1</v>
      </c>
      <c r="AF24" s="19">
        <v>3.25</v>
      </c>
      <c r="AG24" s="19">
        <v>2.5</v>
      </c>
    </row>
    <row r="25" spans="1:33" ht="15" thickBot="1">
      <c r="A25" s="1" t="s">
        <v>122</v>
      </c>
      <c r="B25">
        <v>0.1667</v>
      </c>
      <c r="C25">
        <v>2.66666</v>
      </c>
      <c r="D25">
        <v>1.83333</v>
      </c>
      <c r="F25" s="1">
        <v>1</v>
      </c>
      <c r="H25" s="16">
        <f t="shared" si="0"/>
        <v>0.4419041782995689</v>
      </c>
      <c r="I25" s="25">
        <f t="shared" si="1"/>
        <v>1.6945936799559982</v>
      </c>
      <c r="J25" s="25">
        <f t="shared" si="2"/>
        <v>1.5404436123747</v>
      </c>
      <c r="K25" s="1" t="s">
        <v>123</v>
      </c>
      <c r="M25" s="1" t="s">
        <v>122</v>
      </c>
      <c r="N25" s="1">
        <v>1</v>
      </c>
      <c r="O25" s="1">
        <v>16</v>
      </c>
      <c r="P25" s="1">
        <v>11</v>
      </c>
      <c r="Q25" s="1">
        <v>4</v>
      </c>
      <c r="S25" s="1">
        <f t="shared" si="3"/>
        <v>1</v>
      </c>
      <c r="T25" s="1">
        <f t="shared" si="3"/>
        <v>16</v>
      </c>
      <c r="U25" s="1">
        <f t="shared" si="3"/>
        <v>11</v>
      </c>
      <c r="V25" s="1">
        <f t="shared" si="3"/>
        <v>4</v>
      </c>
      <c r="X25" s="1">
        <f t="shared" si="4"/>
        <v>0</v>
      </c>
      <c r="Y25" s="1">
        <f t="shared" si="4"/>
        <v>0</v>
      </c>
      <c r="Z25" s="1">
        <f t="shared" si="4"/>
        <v>0</v>
      </c>
      <c r="AA25" s="1">
        <f t="shared" si="4"/>
        <v>0</v>
      </c>
      <c r="AD25" s="17" t="s">
        <v>124</v>
      </c>
      <c r="AE25" s="18">
        <v>0.25</v>
      </c>
      <c r="AF25" s="19">
        <v>4</v>
      </c>
      <c r="AG25" s="19">
        <v>2.75</v>
      </c>
    </row>
    <row r="26" spans="1:33" ht="30" thickBot="1">
      <c r="A26" s="1" t="s">
        <v>125</v>
      </c>
      <c r="B26">
        <v>0.65</v>
      </c>
      <c r="C26">
        <v>2.25</v>
      </c>
      <c r="D26">
        <v>1.35</v>
      </c>
      <c r="F26" s="1">
        <v>1</v>
      </c>
      <c r="H26" s="16">
        <f t="shared" si="0"/>
        <v>1.1526795099383853</v>
      </c>
      <c r="I26" s="25">
        <f t="shared" si="1"/>
        <v>1.55814461804655</v>
      </c>
      <c r="J26" s="25">
        <f t="shared" si="2"/>
        <v>1.308332819650179</v>
      </c>
      <c r="K26" s="1" t="s">
        <v>126</v>
      </c>
      <c r="M26" s="1" t="s">
        <v>125</v>
      </c>
      <c r="N26" s="1">
        <v>13</v>
      </c>
      <c r="O26" s="1">
        <v>40</v>
      </c>
      <c r="P26" s="1">
        <v>26</v>
      </c>
      <c r="Q26" s="1">
        <v>11</v>
      </c>
      <c r="S26" s="1">
        <f t="shared" si="3"/>
        <v>13</v>
      </c>
      <c r="T26" s="1">
        <f t="shared" si="3"/>
        <v>40</v>
      </c>
      <c r="U26" s="1">
        <f t="shared" si="3"/>
        <v>26</v>
      </c>
      <c r="V26" s="1">
        <f t="shared" si="3"/>
        <v>11</v>
      </c>
      <c r="X26" s="1">
        <f t="shared" si="4"/>
        <v>0</v>
      </c>
      <c r="Y26" s="1">
        <f t="shared" si="4"/>
        <v>0</v>
      </c>
      <c r="Z26" s="1">
        <f t="shared" si="4"/>
        <v>0</v>
      </c>
      <c r="AA26" s="1">
        <f t="shared" si="4"/>
        <v>0</v>
      </c>
      <c r="AD26" s="17" t="s">
        <v>127</v>
      </c>
      <c r="AE26" s="18">
        <v>1.3</v>
      </c>
      <c r="AF26" s="19">
        <v>4</v>
      </c>
      <c r="AG26" s="19">
        <v>2.6</v>
      </c>
    </row>
    <row r="27" spans="1:33" ht="30" thickBot="1">
      <c r="A27" s="1" t="s">
        <v>128</v>
      </c>
      <c r="B27">
        <v>0.3333</v>
      </c>
      <c r="C27">
        <v>3.5</v>
      </c>
      <c r="D27">
        <v>3</v>
      </c>
      <c r="F27" s="1">
        <v>1</v>
      </c>
      <c r="H27" s="16">
        <f t="shared" si="0"/>
        <v>0.7471617688661835</v>
      </c>
      <c r="I27" s="25">
        <f t="shared" si="1"/>
        <v>1.9218125974762528</v>
      </c>
      <c r="J27" s="25">
        <f t="shared" si="2"/>
        <v>1.9459101490553132</v>
      </c>
      <c r="K27" s="1" t="s">
        <v>129</v>
      </c>
      <c r="M27" s="1" t="s">
        <v>128</v>
      </c>
      <c r="N27" s="1">
        <v>0</v>
      </c>
      <c r="O27" s="1">
        <v>21</v>
      </c>
      <c r="P27" s="1">
        <v>18</v>
      </c>
      <c r="Q27" s="1">
        <v>6</v>
      </c>
      <c r="S27" s="1">
        <f t="shared" si="3"/>
        <v>0</v>
      </c>
      <c r="T27" s="1">
        <f t="shared" si="3"/>
        <v>21</v>
      </c>
      <c r="U27" s="1">
        <f t="shared" si="3"/>
        <v>18</v>
      </c>
      <c r="V27" s="1">
        <f t="shared" si="3"/>
        <v>6</v>
      </c>
      <c r="X27" s="1">
        <f t="shared" si="4"/>
        <v>0</v>
      </c>
      <c r="Y27" s="1">
        <f t="shared" si="4"/>
        <v>0</v>
      </c>
      <c r="Z27" s="1">
        <f t="shared" si="4"/>
        <v>0</v>
      </c>
      <c r="AA27" s="1">
        <f t="shared" si="4"/>
        <v>0</v>
      </c>
      <c r="AD27" s="17" t="s">
        <v>130</v>
      </c>
      <c r="AE27" s="18">
        <v>0.33333</v>
      </c>
      <c r="AF27" s="19">
        <v>3.5</v>
      </c>
      <c r="AG27" s="19">
        <v>3</v>
      </c>
    </row>
    <row r="28" spans="1:33" ht="15" thickBot="1">
      <c r="A28" s="1" t="s">
        <v>131</v>
      </c>
      <c r="B28">
        <v>0.2857</v>
      </c>
      <c r="C28">
        <v>0.38095</v>
      </c>
      <c r="D28">
        <v>0.66667</v>
      </c>
      <c r="F28" s="1">
        <v>1</v>
      </c>
      <c r="H28" s="16">
        <f t="shared" si="0"/>
        <v>0.6690252384395355</v>
      </c>
      <c r="I28" s="25">
        <f t="shared" si="1"/>
        <v>0.4915918346506915</v>
      </c>
      <c r="J28" s="25">
        <f t="shared" si="2"/>
        <v>0.847300717525979</v>
      </c>
      <c r="K28" s="1" t="s">
        <v>156</v>
      </c>
      <c r="M28" s="1" t="s">
        <v>131</v>
      </c>
      <c r="N28" s="1">
        <v>6</v>
      </c>
      <c r="O28" s="1">
        <v>8</v>
      </c>
      <c r="P28" s="1">
        <v>14</v>
      </c>
      <c r="Q28" s="1">
        <v>12</v>
      </c>
      <c r="S28" s="1">
        <f t="shared" si="3"/>
        <v>6</v>
      </c>
      <c r="T28" s="1">
        <f t="shared" si="3"/>
        <v>8</v>
      </c>
      <c r="U28" s="1">
        <f t="shared" si="3"/>
        <v>14</v>
      </c>
      <c r="V28" s="1">
        <f t="shared" si="3"/>
        <v>12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D28" s="17" t="s">
        <v>132</v>
      </c>
      <c r="AE28" s="18">
        <v>0.5</v>
      </c>
      <c r="AF28" s="19">
        <v>0.666666666</v>
      </c>
      <c r="AG28" s="19">
        <v>1.1666666</v>
      </c>
    </row>
    <row r="29" spans="1:33" ht="52.5" thickBot="1">
      <c r="A29" s="1" t="s">
        <v>133</v>
      </c>
      <c r="B29">
        <v>0.3333</v>
      </c>
      <c r="C29">
        <v>0</v>
      </c>
      <c r="D29">
        <v>0.83333</v>
      </c>
      <c r="F29" s="1">
        <v>1</v>
      </c>
      <c r="H29" s="16">
        <f t="shared" si="0"/>
        <v>0.7471617688661835</v>
      </c>
      <c r="I29" s="25">
        <f t="shared" si="1"/>
        <v>0</v>
      </c>
      <c r="J29" s="25">
        <f t="shared" si="2"/>
        <v>0.9808267530086013</v>
      </c>
      <c r="K29" s="1" t="s">
        <v>134</v>
      </c>
      <c r="M29" s="1" t="s">
        <v>133</v>
      </c>
      <c r="N29" s="1">
        <v>2</v>
      </c>
      <c r="O29" s="1">
        <v>0</v>
      </c>
      <c r="P29" s="1">
        <v>5</v>
      </c>
      <c r="Q29" s="1">
        <v>6</v>
      </c>
      <c r="S29" s="1">
        <f t="shared" si="3"/>
        <v>2</v>
      </c>
      <c r="T29" s="1">
        <f t="shared" si="3"/>
        <v>0</v>
      </c>
      <c r="U29" s="1">
        <f t="shared" si="3"/>
        <v>5</v>
      </c>
      <c r="V29" s="1">
        <f t="shared" si="3"/>
        <v>6</v>
      </c>
      <c r="X29" s="1">
        <f t="shared" si="4"/>
        <v>0</v>
      </c>
      <c r="Y29" s="1">
        <f t="shared" si="4"/>
        <v>0</v>
      </c>
      <c r="Z29" s="1">
        <f t="shared" si="4"/>
        <v>0</v>
      </c>
      <c r="AA29" s="1">
        <f t="shared" si="4"/>
        <v>0</v>
      </c>
      <c r="AD29" s="21" t="s">
        <v>135</v>
      </c>
      <c r="AE29" s="18">
        <v>0.333333</v>
      </c>
      <c r="AF29" s="19">
        <v>0</v>
      </c>
      <c r="AG29" s="19">
        <v>0.8333333</v>
      </c>
    </row>
    <row r="30" spans="1:33" ht="120" thickBot="1">
      <c r="A30" s="1" t="s">
        <v>136</v>
      </c>
      <c r="B30">
        <v>0</v>
      </c>
      <c r="C30">
        <v>0</v>
      </c>
      <c r="D30">
        <v>0.2</v>
      </c>
      <c r="F30" s="1">
        <v>1</v>
      </c>
      <c r="H30" s="16">
        <f t="shared" si="0"/>
        <v>0</v>
      </c>
      <c r="I30" s="25">
        <f t="shared" si="1"/>
        <v>0</v>
      </c>
      <c r="J30" s="25">
        <f t="shared" si="2"/>
        <v>0.3364722366212129</v>
      </c>
      <c r="K30" s="1" t="s">
        <v>137</v>
      </c>
      <c r="M30" s="1" t="s">
        <v>136</v>
      </c>
      <c r="N30" s="1">
        <v>0</v>
      </c>
      <c r="O30" s="1">
        <v>0</v>
      </c>
      <c r="P30" s="1">
        <v>2</v>
      </c>
      <c r="Q30" s="1">
        <v>7</v>
      </c>
      <c r="S30" s="1">
        <f t="shared" si="3"/>
        <v>0</v>
      </c>
      <c r="T30" s="1">
        <f t="shared" si="3"/>
        <v>0</v>
      </c>
      <c r="U30" s="1">
        <f t="shared" si="3"/>
        <v>2</v>
      </c>
      <c r="V30" s="1">
        <f t="shared" si="3"/>
        <v>7</v>
      </c>
      <c r="X30" s="1">
        <f t="shared" si="4"/>
        <v>0</v>
      </c>
      <c r="Y30" s="1">
        <f t="shared" si="4"/>
        <v>0</v>
      </c>
      <c r="Z30" s="1">
        <f t="shared" si="4"/>
        <v>0</v>
      </c>
      <c r="AA30" s="1">
        <f t="shared" si="4"/>
        <v>0</v>
      </c>
      <c r="AD30" s="22" t="s">
        <v>138</v>
      </c>
      <c r="AE30" s="18">
        <v>0</v>
      </c>
      <c r="AF30" s="19">
        <v>0</v>
      </c>
      <c r="AG30" s="19">
        <v>0.2857143</v>
      </c>
    </row>
    <row r="31" spans="1:33" ht="75" thickBot="1">
      <c r="A31" s="1" t="s">
        <v>139</v>
      </c>
      <c r="B31">
        <v>0.1538</v>
      </c>
      <c r="C31">
        <v>0.92308</v>
      </c>
      <c r="D31">
        <v>0.53846</v>
      </c>
      <c r="F31" s="1">
        <v>1</v>
      </c>
      <c r="H31" s="16">
        <f t="shared" si="0"/>
        <v>0.41387409768954025</v>
      </c>
      <c r="I31" s="25">
        <f t="shared" si="1"/>
        <v>0.931560224204923</v>
      </c>
      <c r="J31" s="25">
        <f t="shared" si="2"/>
        <v>0.7308860270602137</v>
      </c>
      <c r="K31" s="1" t="s">
        <v>160</v>
      </c>
      <c r="M31" s="1" t="s">
        <v>139</v>
      </c>
      <c r="N31" s="1">
        <v>2</v>
      </c>
      <c r="O31" s="1">
        <v>12</v>
      </c>
      <c r="P31" s="1">
        <v>7</v>
      </c>
      <c r="Q31" s="1">
        <v>9</v>
      </c>
      <c r="S31" s="1">
        <f t="shared" si="3"/>
        <v>2</v>
      </c>
      <c r="T31" s="1">
        <f t="shared" si="3"/>
        <v>12</v>
      </c>
      <c r="U31" s="1">
        <f t="shared" si="3"/>
        <v>7</v>
      </c>
      <c r="V31" s="1">
        <f t="shared" si="3"/>
        <v>9</v>
      </c>
      <c r="X31" s="1">
        <f t="shared" si="4"/>
        <v>0</v>
      </c>
      <c r="Y31" s="1">
        <f t="shared" si="4"/>
        <v>0</v>
      </c>
      <c r="Z31" s="1">
        <f t="shared" si="4"/>
        <v>0</v>
      </c>
      <c r="AA31" s="1">
        <f t="shared" si="4"/>
        <v>0</v>
      </c>
      <c r="AD31" s="23" t="s">
        <v>141</v>
      </c>
      <c r="AE31" s="18">
        <v>0.22222222</v>
      </c>
      <c r="AF31" s="19">
        <v>1.333333</v>
      </c>
      <c r="AG31" s="19">
        <v>0.77777777</v>
      </c>
    </row>
    <row r="32" spans="6:27" ht="12">
      <c r="F32" s="1">
        <f>SUM(F3:F31)-2*99</f>
        <v>-182</v>
      </c>
      <c r="Q32" s="1" t="e">
        <f>SUM(Q3:Q31)-#REF!-#REF!</f>
        <v>#REF!</v>
      </c>
      <c r="S32" s="1">
        <f>SUM(S3:S31)</f>
        <v>68</v>
      </c>
      <c r="T32" s="1">
        <f>SUM(T3:T31)</f>
        <v>211</v>
      </c>
      <c r="U32" s="1">
        <f>SUM(U3:U31)</f>
        <v>203</v>
      </c>
      <c r="V32" s="1">
        <f>SUM(V3:V31)</f>
        <v>147</v>
      </c>
      <c r="X32" s="1">
        <f>SUM(X3:X31)</f>
        <v>77</v>
      </c>
      <c r="Y32" s="1">
        <f>SUM(Y3:Y31)</f>
        <v>106</v>
      </c>
      <c r="Z32" s="1">
        <f>SUM(Z3:Z31)</f>
        <v>191</v>
      </c>
      <c r="AA32" s="1">
        <f>SUM(AA3:AA31)</f>
        <v>280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W50"/>
  <sheetViews>
    <sheetView tabSelected="1" zoomScale="80" zoomScaleNormal="80" zoomScalePageLayoutView="0" workbookViewId="0" topLeftCell="A1">
      <selection activeCell="F24" sqref="F24"/>
    </sheetView>
  </sheetViews>
  <sheetFormatPr defaultColWidth="11.421875" defaultRowHeight="15"/>
  <cols>
    <col min="1" max="1" width="27.8515625" style="0" customWidth="1"/>
    <col min="2" max="3" width="11.7109375" style="0" customWidth="1"/>
    <col min="4" max="4" width="13.421875" style="0" customWidth="1"/>
    <col min="5" max="5" width="15.7109375" style="0" customWidth="1"/>
    <col min="6" max="6" width="20.8515625" style="0" customWidth="1"/>
    <col min="7" max="7" width="18.8515625" style="0" customWidth="1"/>
    <col min="8" max="8" width="32.57421875" style="0" customWidth="1"/>
    <col min="9" max="10" width="12.28125" style="0" customWidth="1"/>
    <col min="11" max="11" width="11.421875" style="0" customWidth="1"/>
    <col min="12" max="12" width="13.7109375" style="0" customWidth="1"/>
    <col min="13" max="13" width="18.28125" style="0" customWidth="1"/>
    <col min="14" max="14" width="19.28125" style="0" customWidth="1"/>
  </cols>
  <sheetData>
    <row r="1" spans="1:14" ht="29.25" thickBot="1">
      <c r="A1" s="26" t="s">
        <v>142</v>
      </c>
      <c r="B1" s="27"/>
      <c r="C1" s="27"/>
      <c r="D1" s="28" t="s">
        <v>143</v>
      </c>
      <c r="E1" s="29" t="s">
        <v>144</v>
      </c>
      <c r="F1" s="30" t="s">
        <v>145</v>
      </c>
      <c r="G1" s="31" t="s">
        <v>146</v>
      </c>
      <c r="H1" t="s">
        <v>147</v>
      </c>
      <c r="K1" s="29" t="s">
        <v>148</v>
      </c>
      <c r="L1" s="29" t="s">
        <v>144</v>
      </c>
      <c r="M1" s="30" t="s">
        <v>149</v>
      </c>
      <c r="N1" s="31" t="s">
        <v>150</v>
      </c>
    </row>
    <row r="2" spans="1:14" ht="19.5" customHeight="1" thickBot="1">
      <c r="A2" s="32" t="s">
        <v>109</v>
      </c>
      <c r="B2" s="33" t="s">
        <v>151</v>
      </c>
      <c r="C2" s="34">
        <v>1.2</v>
      </c>
      <c r="D2" s="35">
        <f aca="true" t="shared" si="0" ref="D2:D13">C2*10/6</f>
        <v>2</v>
      </c>
      <c r="E2" s="36">
        <f>'[1]Assets vs. Logs'!C2/'[1]Assets vs. Logs'!D2</f>
        <v>4.213413113936674</v>
      </c>
      <c r="F2" s="37">
        <f>LOG(1+D2)</f>
        <v>0.47712125471966244</v>
      </c>
      <c r="G2" s="37">
        <f aca="true" t="shared" si="1" ref="G2:G13">LOG(1+E2)</f>
        <v>0.7171221400420213</v>
      </c>
      <c r="H2" s="38" t="s">
        <v>85</v>
      </c>
      <c r="I2" s="33" t="s">
        <v>84</v>
      </c>
      <c r="J2" s="39">
        <v>0.0847458</v>
      </c>
      <c r="K2" s="35">
        <f aca="true" t="shared" si="2" ref="K2:K13">J2*10/6</f>
        <v>0.14124299999999998</v>
      </c>
      <c r="L2" s="36">
        <f>'[1]Assets vs. Logs'!I2/'[1]Assets vs. Logs'!J2</f>
        <v>6.823479550752278</v>
      </c>
      <c r="M2" s="37">
        <f>LOG(1+K2)</f>
        <v>0.05737812673451601</v>
      </c>
      <c r="N2" s="37">
        <f aca="true" t="shared" si="3" ref="N2:N13">LOG(1+L2)</f>
        <v>0.8933999517291383</v>
      </c>
    </row>
    <row r="3" spans="1:14" ht="19.5" customHeight="1" thickBot="1">
      <c r="A3" s="40" t="s">
        <v>104</v>
      </c>
      <c r="B3" s="33" t="s">
        <v>103</v>
      </c>
      <c r="C3" s="39">
        <v>0.104545</v>
      </c>
      <c r="D3" s="37">
        <f t="shared" si="0"/>
        <v>0.17424166666666666</v>
      </c>
      <c r="E3" s="36">
        <f>'[1]Assets vs. Logs'!C3/'[1]Assets vs. Logs'!D3</f>
        <v>4.790516401429036</v>
      </c>
      <c r="F3" s="37">
        <f aca="true" t="shared" si="4" ref="F3:F13">LOG(1+D3)</f>
        <v>0.06975748677436289</v>
      </c>
      <c r="G3" s="37">
        <f t="shared" si="1"/>
        <v>0.7627172960746739</v>
      </c>
      <c r="H3" s="38" t="s">
        <v>67</v>
      </c>
      <c r="I3" s="33" t="s">
        <v>152</v>
      </c>
      <c r="J3" s="39">
        <v>0</v>
      </c>
      <c r="K3" s="37">
        <f t="shared" si="2"/>
        <v>0</v>
      </c>
      <c r="L3" s="36">
        <f>'[1]Assets vs. Logs'!I3/'[1]Assets vs. Logs'!J3</f>
        <v>11.573628488931664</v>
      </c>
      <c r="M3" s="37">
        <f aca="true" t="shared" si="5" ref="M3:M13">LOG(1+K3)</f>
        <v>0</v>
      </c>
      <c r="N3" s="37">
        <f t="shared" si="3"/>
        <v>1.0994606241714344</v>
      </c>
    </row>
    <row r="4" spans="1:14" ht="19.5" customHeight="1" thickBot="1">
      <c r="A4" s="40" t="s">
        <v>116</v>
      </c>
      <c r="B4" s="33" t="s">
        <v>153</v>
      </c>
      <c r="C4" s="54">
        <v>1.85714</v>
      </c>
      <c r="D4" s="37">
        <f t="shared" si="0"/>
        <v>3.0952333333333333</v>
      </c>
      <c r="E4" s="36">
        <f>'[1]Assets vs. Logs'!C4/'[1]Assets vs. Logs'!D4</f>
        <v>6.947282386595832</v>
      </c>
      <c r="F4" s="37">
        <f t="shared" si="4"/>
        <v>0.6122786515157712</v>
      </c>
      <c r="G4" s="37">
        <f t="shared" si="1"/>
        <v>0.9002186448479587</v>
      </c>
      <c r="H4" s="38" t="s">
        <v>81</v>
      </c>
      <c r="I4" s="33" t="s">
        <v>154</v>
      </c>
      <c r="J4" s="39">
        <v>0.416666</v>
      </c>
      <c r="K4" s="37">
        <f t="shared" si="2"/>
        <v>0.6944433333333334</v>
      </c>
      <c r="L4" s="36">
        <f>'[1]Assets vs. Logs'!I4/'[1]Assets vs. Logs'!J4</f>
        <v>9.418282548476455</v>
      </c>
      <c r="M4" s="37">
        <f t="shared" si="5"/>
        <v>0.22902704946011962</v>
      </c>
      <c r="N4" s="37">
        <f t="shared" si="3"/>
        <v>1.0177961315167412</v>
      </c>
    </row>
    <row r="5" spans="1:14" ht="19.5" customHeight="1" thickBot="1">
      <c r="A5" s="40" t="s">
        <v>118</v>
      </c>
      <c r="B5" s="33" t="s">
        <v>155</v>
      </c>
      <c r="C5">
        <v>0.13636</v>
      </c>
      <c r="D5" s="37">
        <f t="shared" si="0"/>
        <v>0.2272666666666667</v>
      </c>
      <c r="E5" s="36">
        <f>'[1]Assets vs. Logs'!C5/'[1]Assets vs. Logs'!D5</f>
        <v>5.341384115188109</v>
      </c>
      <c r="F5" s="37">
        <f t="shared" si="4"/>
        <v>0.08893893866737745</v>
      </c>
      <c r="G5" s="37">
        <f t="shared" si="1"/>
        <v>0.8021840604025682</v>
      </c>
      <c r="H5" s="38" t="s">
        <v>99</v>
      </c>
      <c r="I5" s="33" t="s">
        <v>140</v>
      </c>
      <c r="J5" s="39">
        <v>0.2</v>
      </c>
      <c r="K5" s="37">
        <f t="shared" si="2"/>
        <v>0.3333333333333333</v>
      </c>
      <c r="L5" s="36">
        <f>'[1]Assets vs. Logs'!I5/'[1]Assets vs. Logs'!J5</f>
        <v>11.435786435786436</v>
      </c>
      <c r="M5" s="37">
        <f t="shared" si="5"/>
        <v>0.12493873660829993</v>
      </c>
      <c r="N5" s="37">
        <f t="shared" si="3"/>
        <v>1.0946732551405423</v>
      </c>
    </row>
    <row r="6" spans="1:14" ht="19.5" customHeight="1" thickBot="1">
      <c r="A6" s="40" t="s">
        <v>127</v>
      </c>
      <c r="B6" s="33" t="s">
        <v>126</v>
      </c>
      <c r="C6" s="39">
        <v>2.25</v>
      </c>
      <c r="D6" s="37">
        <f t="shared" si="0"/>
        <v>3.75</v>
      </c>
      <c r="E6" s="36">
        <f>'[1]Assets vs. Logs'!C6/'[1]Assets vs. Logs'!D6</f>
        <v>2.6623823731925635</v>
      </c>
      <c r="F6" s="37">
        <f t="shared" si="4"/>
        <v>0.6766936096248666</v>
      </c>
      <c r="G6" s="37">
        <f t="shared" si="1"/>
        <v>0.5637636851044887</v>
      </c>
      <c r="H6" s="38" t="s">
        <v>76</v>
      </c>
      <c r="I6" s="33" t="s">
        <v>75</v>
      </c>
      <c r="J6" s="39">
        <v>0.65</v>
      </c>
      <c r="K6" s="37">
        <f t="shared" si="2"/>
        <v>1.0833333333333333</v>
      </c>
      <c r="L6" s="36">
        <f>'[1]Assets vs. Logs'!I6/'[1]Assets vs. Logs'!J6</f>
        <v>11.290322580645162</v>
      </c>
      <c r="M6" s="37">
        <f t="shared" si="5"/>
        <v>0.3187587626244127</v>
      </c>
      <c r="N6" s="37">
        <f t="shared" si="3"/>
        <v>1.0895632818413465</v>
      </c>
    </row>
    <row r="7" spans="1:14" ht="19.5" customHeight="1" thickBot="1">
      <c r="A7" s="40" t="s">
        <v>130</v>
      </c>
      <c r="B7" s="33" t="s">
        <v>129</v>
      </c>
      <c r="C7" s="39">
        <v>3.5</v>
      </c>
      <c r="D7" s="37">
        <f t="shared" si="0"/>
        <v>5.833333333333333</v>
      </c>
      <c r="E7" s="36">
        <f>'[1]Assets vs. Logs'!C7/'[1]Assets vs. Logs'!D7</f>
        <v>3.544494720965309</v>
      </c>
      <c r="F7" s="37">
        <f t="shared" si="4"/>
        <v>0.8346326063360918</v>
      </c>
      <c r="G7" s="37">
        <f t="shared" si="1"/>
        <v>0.657485603268584</v>
      </c>
      <c r="H7" s="38" t="s">
        <v>91</v>
      </c>
      <c r="I7" s="33" t="s">
        <v>90</v>
      </c>
      <c r="J7" s="39">
        <v>0.3888888</v>
      </c>
      <c r="K7" s="37">
        <f t="shared" si="2"/>
        <v>0.648148</v>
      </c>
      <c r="L7" s="36">
        <f>'[1]Assets vs. Logs'!I7/'[1]Assets vs. Logs'!J7</f>
        <v>4.178019981834696</v>
      </c>
      <c r="M7" s="37">
        <f t="shared" si="5"/>
        <v>0.21699620778423628</v>
      </c>
      <c r="N7" s="37">
        <f t="shared" si="3"/>
        <v>0.7141637220323802</v>
      </c>
    </row>
    <row r="8" spans="1:14" ht="19.5" customHeight="1" thickBot="1">
      <c r="A8" s="40" t="s">
        <v>124</v>
      </c>
      <c r="B8" s="33" t="s">
        <v>123</v>
      </c>
      <c r="C8" s="39">
        <v>2.6666666</v>
      </c>
      <c r="D8" s="37">
        <f t="shared" si="0"/>
        <v>4.444444333333333</v>
      </c>
      <c r="E8" s="36">
        <f>'[1]Assets vs. Logs'!C8/'[1]Assets vs. Logs'!D8</f>
        <v>1.883148237566393</v>
      </c>
      <c r="F8" s="37">
        <f t="shared" si="4"/>
        <v>0.735953561726036</v>
      </c>
      <c r="G8" s="37">
        <f t="shared" si="1"/>
        <v>0.4598669722883273</v>
      </c>
      <c r="H8" s="38" t="s">
        <v>73</v>
      </c>
      <c r="I8" s="33" t="s">
        <v>72</v>
      </c>
      <c r="J8" s="39">
        <v>0.02777777</v>
      </c>
      <c r="K8" s="37">
        <f t="shared" si="2"/>
        <v>0.046296283333333334</v>
      </c>
      <c r="L8" s="36">
        <f>'[1]Assets vs. Logs'!I8/'[1]Assets vs. Logs'!J8</f>
        <v>2.985074626865672</v>
      </c>
      <c r="M8" s="37">
        <f t="shared" si="5"/>
        <v>0.019654682615830397</v>
      </c>
      <c r="N8" s="37">
        <f t="shared" si="3"/>
        <v>0.6004364586637488</v>
      </c>
    </row>
    <row r="9" spans="1:14" ht="19.5" customHeight="1" thickBot="1">
      <c r="A9" s="40" t="s">
        <v>132</v>
      </c>
      <c r="B9" s="33" t="s">
        <v>156</v>
      </c>
      <c r="C9" s="39">
        <v>0.3809524</v>
      </c>
      <c r="D9" s="37">
        <f t="shared" si="0"/>
        <v>0.6349206666666667</v>
      </c>
      <c r="E9" s="36">
        <f>'[1]Assets vs. Logs'!C9/'[1]Assets vs. Logs'!D9</f>
        <v>5.329008341056533</v>
      </c>
      <c r="F9" s="37">
        <f t="shared" si="4"/>
        <v>0.21349668368449298</v>
      </c>
      <c r="G9" s="37">
        <f t="shared" si="1"/>
        <v>0.8013356680354944</v>
      </c>
      <c r="H9" s="38" t="s">
        <v>82</v>
      </c>
      <c r="I9" s="33" t="s">
        <v>157</v>
      </c>
      <c r="J9" s="39">
        <v>0.4375</v>
      </c>
      <c r="K9" s="37">
        <f t="shared" si="2"/>
        <v>0.7291666666666666</v>
      </c>
      <c r="L9" s="36">
        <f>'[1]Assets vs. Logs'!I9/'[1]Assets vs. Logs'!J9</f>
        <v>7.202216066481994</v>
      </c>
      <c r="M9" s="37">
        <f t="shared" si="5"/>
        <v>0.23783685500048665</v>
      </c>
      <c r="N9" s="37">
        <f t="shared" si="3"/>
        <v>0.9139312054836413</v>
      </c>
    </row>
    <row r="10" spans="1:14" ht="19.5" customHeight="1" thickBot="1">
      <c r="A10" s="40" t="s">
        <v>114</v>
      </c>
      <c r="B10" s="33" t="s">
        <v>158</v>
      </c>
      <c r="C10" s="39">
        <v>0.5714286</v>
      </c>
      <c r="D10" s="37">
        <f t="shared" si="0"/>
        <v>0.9523809999999999</v>
      </c>
      <c r="E10" s="36">
        <f>'[1]Assets vs. Logs'!C11/'[1]Assets vs. Logs'!D11</f>
        <v>1.9875776397515528</v>
      </c>
      <c r="F10" s="37">
        <f t="shared" si="4"/>
        <v>0.29056457257836443</v>
      </c>
      <c r="G10" s="37">
        <f t="shared" si="1"/>
        <v>0.4753192003419821</v>
      </c>
      <c r="H10" s="38" t="s">
        <v>70</v>
      </c>
      <c r="I10" s="33" t="s">
        <v>69</v>
      </c>
      <c r="J10" s="54">
        <v>1.27586</v>
      </c>
      <c r="K10" s="37">
        <f t="shared" si="2"/>
        <v>2.1264333333333334</v>
      </c>
      <c r="L10" s="36">
        <f>'[1]Assets vs. Logs'!I11/'[1]Assets vs. Logs'!J11</f>
        <v>3.9408866995073892</v>
      </c>
      <c r="M10" s="37">
        <f t="shared" si="5"/>
        <v>0.4950491724140492</v>
      </c>
      <c r="N10" s="37">
        <f t="shared" si="3"/>
        <v>0.6938048951072052</v>
      </c>
    </row>
    <row r="11" spans="1:14" ht="19.5" customHeight="1" thickBot="1">
      <c r="A11" s="40" t="s">
        <v>138</v>
      </c>
      <c r="B11" s="33" t="s">
        <v>137</v>
      </c>
      <c r="C11" s="39">
        <v>0</v>
      </c>
      <c r="D11" s="37">
        <f t="shared" si="0"/>
        <v>0</v>
      </c>
      <c r="E11" s="36">
        <f>'[1]Assets vs. Logs'!C12/'[1]Assets vs. Logs'!D12</f>
        <v>2.7777777777777777</v>
      </c>
      <c r="F11" s="37">
        <f t="shared" si="4"/>
        <v>0</v>
      </c>
      <c r="G11" s="37">
        <f t="shared" si="1"/>
        <v>0.5772364076029303</v>
      </c>
      <c r="H11" s="38" t="s">
        <v>88</v>
      </c>
      <c r="I11" s="33" t="s">
        <v>87</v>
      </c>
      <c r="J11" s="39">
        <v>0.5</v>
      </c>
      <c r="K11" s="37">
        <f t="shared" si="2"/>
        <v>0.8333333333333334</v>
      </c>
      <c r="L11" s="36">
        <f>'[1]Assets vs. Logs'!I12/'[1]Assets vs. Logs'!J12</f>
        <v>3.851091142490372</v>
      </c>
      <c r="M11" s="37">
        <f t="shared" si="5"/>
        <v>0.26324143477458145</v>
      </c>
      <c r="N11" s="37">
        <f t="shared" si="3"/>
        <v>0.68583943424445</v>
      </c>
    </row>
    <row r="12" spans="1:14" ht="19.5" customHeight="1" thickBot="1">
      <c r="A12" s="41" t="s">
        <v>135</v>
      </c>
      <c r="B12" s="33" t="s">
        <v>134</v>
      </c>
      <c r="C12" s="39">
        <v>0</v>
      </c>
      <c r="D12" s="37">
        <f>C12*10/6</f>
        <v>0</v>
      </c>
      <c r="E12" s="36">
        <f>'[1]Assets vs. Logs'!C15/'[1]Assets vs. Logs'!D15</f>
        <v>13.96508728179551</v>
      </c>
      <c r="F12" s="37">
        <f>LOG(1+D12)</f>
        <v>0</v>
      </c>
      <c r="G12" s="37">
        <f>LOG(1+E12)</f>
        <v>1.175079254145914</v>
      </c>
      <c r="H12" s="42" t="s">
        <v>97</v>
      </c>
      <c r="I12" s="43" t="s">
        <v>96</v>
      </c>
      <c r="J12" s="39">
        <v>0</v>
      </c>
      <c r="K12" s="44">
        <f t="shared" si="2"/>
        <v>0</v>
      </c>
      <c r="L12" s="36">
        <f>'[1]Assets vs. Logs'!I13/'[1]Assets vs. Logs'!J13</f>
        <v>28.985507246376812</v>
      </c>
      <c r="M12" s="37">
        <f t="shared" si="5"/>
        <v>0</v>
      </c>
      <c r="N12" s="37">
        <f t="shared" si="3"/>
        <v>1.4769113999284793</v>
      </c>
    </row>
    <row r="13" spans="1:14" ht="19.5" customHeight="1" thickBot="1">
      <c r="A13" s="40" t="s">
        <v>112</v>
      </c>
      <c r="B13" s="33" t="s">
        <v>111</v>
      </c>
      <c r="C13" s="39">
        <v>1</v>
      </c>
      <c r="D13" s="37">
        <f t="shared" si="0"/>
        <v>1.6666666666666667</v>
      </c>
      <c r="E13" s="36">
        <f>'[1]Assets vs. Logs'!C14/'[1]Assets vs. Logs'!D14</f>
        <v>0.4140786749482402</v>
      </c>
      <c r="F13" s="37">
        <f t="shared" si="4"/>
        <v>0.4259687322722812</v>
      </c>
      <c r="G13" s="37">
        <f t="shared" si="1"/>
        <v>0.1504735729300204</v>
      </c>
      <c r="H13" s="38" t="s">
        <v>79</v>
      </c>
      <c r="I13" s="33" t="s">
        <v>78</v>
      </c>
      <c r="J13" s="39">
        <v>0.2727273</v>
      </c>
      <c r="K13" s="37">
        <f t="shared" si="2"/>
        <v>0.45454550000000005</v>
      </c>
      <c r="L13" s="36">
        <f>'[1]Assets vs. Logs'!I14/'[1]Assets vs. Logs'!J14</f>
        <v>102.19123505976096</v>
      </c>
      <c r="M13" s="45">
        <f t="shared" si="5"/>
        <v>0.1627273110694021</v>
      </c>
      <c r="N13" s="45">
        <f t="shared" si="3"/>
        <v>2.0136428104032276</v>
      </c>
    </row>
    <row r="14" spans="1:15" ht="25.5" customHeight="1" thickBot="1">
      <c r="A14" s="40" t="s">
        <v>101</v>
      </c>
      <c r="B14" s="33" t="s">
        <v>159</v>
      </c>
      <c r="C14" s="39">
        <v>0.66666</v>
      </c>
      <c r="D14" s="37">
        <f>C14*10/6</f>
        <v>1.1111000000000002</v>
      </c>
      <c r="E14" s="36">
        <f>'[1]Assets vs. Logs'!C16/'[1]Assets vs. Logs'!D16</f>
        <v>1.411764705882353</v>
      </c>
      <c r="F14" s="37">
        <f>LOG(1+D14)</f>
        <v>0.3245088057470579</v>
      </c>
      <c r="G14" s="37">
        <f>LOG(1+E14)</f>
        <v>0.3823349353414616</v>
      </c>
      <c r="H14" s="46"/>
      <c r="I14" s="46"/>
      <c r="J14" s="46"/>
      <c r="L14" s="36"/>
      <c r="M14" s="36"/>
      <c r="N14" s="36"/>
      <c r="O14" s="46"/>
    </row>
    <row r="15" spans="8:15" ht="19.5" customHeight="1">
      <c r="H15" s="46"/>
      <c r="I15" s="46"/>
      <c r="J15" s="46"/>
      <c r="L15" s="36"/>
      <c r="M15" s="36"/>
      <c r="O15" s="46"/>
    </row>
    <row r="16" spans="8:10" ht="14.25">
      <c r="H16" s="46"/>
      <c r="I16" s="46"/>
      <c r="J16" s="46"/>
    </row>
    <row r="17" spans="8:10" ht="14.25">
      <c r="H17" s="46"/>
      <c r="I17" s="46"/>
      <c r="J17" s="46"/>
    </row>
    <row r="18" spans="8:10" ht="14.25">
      <c r="H18" s="46"/>
      <c r="I18" s="46"/>
      <c r="J18" s="46"/>
    </row>
    <row r="19" spans="8:10" ht="14.25">
      <c r="H19" s="46"/>
      <c r="I19" s="46"/>
      <c r="J19" s="46"/>
    </row>
    <row r="20" spans="8:23" ht="14.25">
      <c r="H20" s="46"/>
      <c r="I20" s="46"/>
      <c r="J20" s="46"/>
      <c r="P20" s="47"/>
      <c r="Q20" s="47"/>
      <c r="R20" s="47"/>
      <c r="S20" s="47"/>
      <c r="T20" s="47"/>
      <c r="U20" s="47"/>
      <c r="V20" s="47"/>
      <c r="W20" s="47"/>
    </row>
    <row r="21" spans="1:23" ht="14.25">
      <c r="A21" s="48"/>
      <c r="B21" s="48"/>
      <c r="C21" s="48"/>
      <c r="D21" s="48"/>
      <c r="E21" s="48"/>
      <c r="F21" s="48"/>
      <c r="G21" s="48"/>
      <c r="H21" s="48"/>
      <c r="I21" s="48"/>
      <c r="J21" s="48"/>
      <c r="L21" s="48"/>
      <c r="M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14.25">
      <c r="A22" s="48"/>
      <c r="B22" s="48"/>
      <c r="C22" s="48"/>
      <c r="D22" s="48"/>
      <c r="E22" s="48"/>
      <c r="F22" s="48"/>
      <c r="G22" s="48"/>
      <c r="H22" s="48"/>
      <c r="I22" s="48"/>
      <c r="J22" s="48"/>
      <c r="L22" s="48"/>
      <c r="M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4.25">
      <c r="A23" s="48"/>
      <c r="B23" s="48"/>
      <c r="C23" s="48"/>
      <c r="D23" s="48"/>
      <c r="E23" s="48"/>
      <c r="F23" s="48"/>
      <c r="G23" s="48"/>
      <c r="H23" s="48"/>
      <c r="I23" s="48"/>
      <c r="J23" s="48"/>
      <c r="L23" s="48"/>
      <c r="M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14.25">
      <c r="A24" s="48"/>
      <c r="B24" s="48"/>
      <c r="C24" s="48"/>
      <c r="D24" s="48"/>
      <c r="E24" s="48"/>
      <c r="F24" s="48"/>
      <c r="G24" s="48"/>
      <c r="H24" s="48"/>
      <c r="I24" s="48"/>
      <c r="J24" s="48"/>
      <c r="L24" s="48"/>
      <c r="M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14.25">
      <c r="A25" s="48"/>
      <c r="B25" s="48"/>
      <c r="C25" s="48"/>
      <c r="D25" s="48"/>
      <c r="E25" s="48"/>
      <c r="F25" s="48"/>
      <c r="G25" s="48"/>
      <c r="H25" s="48"/>
      <c r="I25" s="48"/>
      <c r="J25" s="48"/>
      <c r="L25" s="48"/>
      <c r="M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4.25">
      <c r="A26" s="48"/>
      <c r="B26" s="48"/>
      <c r="C26" s="48"/>
      <c r="D26" s="49"/>
      <c r="E26" s="49"/>
      <c r="F26" s="49"/>
      <c r="G26" s="49"/>
      <c r="H26" s="48"/>
      <c r="I26" s="48"/>
      <c r="J26" s="48"/>
      <c r="L26" s="49"/>
      <c r="M26" s="49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5">
      <c r="A27" s="50"/>
      <c r="B27" s="50"/>
      <c r="C27" s="50"/>
      <c r="D27" s="51"/>
      <c r="E27" s="51"/>
      <c r="F27" s="51"/>
      <c r="G27" s="51"/>
      <c r="H27" s="50"/>
      <c r="I27" s="50"/>
      <c r="J27" s="50"/>
      <c r="L27" s="51"/>
      <c r="M27" s="51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15">
      <c r="A28" s="50"/>
      <c r="B28" s="50"/>
      <c r="C28" s="50"/>
      <c r="D28" s="51"/>
      <c r="E28" s="51"/>
      <c r="F28" s="51"/>
      <c r="G28" s="51"/>
      <c r="H28" s="50"/>
      <c r="I28" s="50"/>
      <c r="J28" s="50"/>
      <c r="L28" s="51"/>
      <c r="M28" s="51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5">
      <c r="A29" s="50"/>
      <c r="B29" s="50"/>
      <c r="C29" s="50"/>
      <c r="D29" s="51"/>
      <c r="E29" s="51"/>
      <c r="F29" s="51"/>
      <c r="G29" s="51"/>
      <c r="H29" s="50"/>
      <c r="I29" s="50"/>
      <c r="J29" s="50"/>
      <c r="L29" s="51"/>
      <c r="M29" s="51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5">
      <c r="A30" s="50"/>
      <c r="B30" s="50"/>
      <c r="C30" s="50"/>
      <c r="D30" s="51"/>
      <c r="E30" s="51"/>
      <c r="F30" s="51"/>
      <c r="G30" s="51"/>
      <c r="H30" s="50"/>
      <c r="I30" s="50"/>
      <c r="J30" s="50"/>
      <c r="L30" s="51"/>
      <c r="M30" s="51"/>
      <c r="O30" s="48"/>
      <c r="P30" s="48"/>
      <c r="Q30" s="48"/>
      <c r="R30" s="48"/>
      <c r="S30" s="48"/>
      <c r="T30" s="48"/>
      <c r="U30" s="48"/>
      <c r="V30" s="48"/>
      <c r="W30" s="48"/>
    </row>
    <row r="31" spans="1:23" ht="15">
      <c r="A31" s="50"/>
      <c r="B31" s="50"/>
      <c r="C31" s="50"/>
      <c r="D31" s="51"/>
      <c r="E31" s="51"/>
      <c r="F31" s="51"/>
      <c r="G31" s="51"/>
      <c r="H31" s="50"/>
      <c r="I31" s="50"/>
      <c r="J31" s="50"/>
      <c r="L31" s="51"/>
      <c r="M31" s="51"/>
      <c r="O31" s="48"/>
      <c r="P31" s="48"/>
      <c r="Q31" s="48"/>
      <c r="R31" s="48"/>
      <c r="S31" s="48"/>
      <c r="T31" s="48"/>
      <c r="U31" s="48"/>
      <c r="V31" s="48"/>
      <c r="W31" s="48"/>
    </row>
    <row r="32" spans="1:23" ht="15">
      <c r="A32" s="50"/>
      <c r="B32" s="50"/>
      <c r="C32" s="50"/>
      <c r="D32" s="51"/>
      <c r="E32" s="51"/>
      <c r="F32" s="51"/>
      <c r="G32" s="51"/>
      <c r="H32" s="50"/>
      <c r="I32" s="50"/>
      <c r="J32" s="50"/>
      <c r="K32" s="51"/>
      <c r="L32" s="51"/>
      <c r="M32" s="51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15">
      <c r="A33" s="50"/>
      <c r="B33" s="50"/>
      <c r="C33" s="50"/>
      <c r="D33" s="51"/>
      <c r="E33" s="51"/>
      <c r="F33" s="51"/>
      <c r="G33" s="51"/>
      <c r="H33" s="50"/>
      <c r="I33" s="50"/>
      <c r="J33" s="50"/>
      <c r="K33" s="51"/>
      <c r="L33" s="51"/>
      <c r="M33" s="51"/>
      <c r="O33" s="48"/>
      <c r="P33" s="48"/>
      <c r="Q33" s="48"/>
      <c r="R33" s="48"/>
      <c r="S33" s="48"/>
      <c r="T33" s="48"/>
      <c r="U33" s="48"/>
      <c r="V33" s="48"/>
      <c r="W33" s="48"/>
    </row>
    <row r="34" spans="1:23" ht="15">
      <c r="A34" s="50"/>
      <c r="B34" s="50"/>
      <c r="C34" s="50"/>
      <c r="D34" s="51"/>
      <c r="E34" s="51"/>
      <c r="F34" s="51"/>
      <c r="G34" s="51"/>
      <c r="H34" s="50"/>
      <c r="I34" s="50"/>
      <c r="J34" s="50"/>
      <c r="K34" s="51"/>
      <c r="L34" s="51"/>
      <c r="M34" s="51"/>
      <c r="O34" s="48"/>
      <c r="P34" s="48"/>
      <c r="Q34" s="48"/>
      <c r="R34" s="48"/>
      <c r="S34" s="48"/>
      <c r="T34" s="48"/>
      <c r="U34" s="48"/>
      <c r="V34" s="48"/>
      <c r="W34" s="48"/>
    </row>
    <row r="35" spans="1:23" ht="15">
      <c r="A35" s="50"/>
      <c r="B35" s="50"/>
      <c r="C35" s="50"/>
      <c r="D35" s="51"/>
      <c r="E35" s="51"/>
      <c r="F35" s="51"/>
      <c r="G35" s="51"/>
      <c r="H35" s="50"/>
      <c r="I35" s="50"/>
      <c r="J35" s="50"/>
      <c r="K35" s="51"/>
      <c r="L35" s="51"/>
      <c r="M35" s="51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5">
      <c r="A36" s="50"/>
      <c r="B36" s="50"/>
      <c r="C36" s="50"/>
      <c r="D36" s="51"/>
      <c r="E36" s="51"/>
      <c r="F36" s="51"/>
      <c r="G36" s="51"/>
      <c r="H36" s="50"/>
      <c r="I36" s="50"/>
      <c r="J36" s="50"/>
      <c r="K36" s="51"/>
      <c r="L36" s="51"/>
      <c r="M36" s="51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5">
      <c r="A37" s="50"/>
      <c r="B37" s="50"/>
      <c r="C37" s="50"/>
      <c r="D37" s="51"/>
      <c r="E37" s="51"/>
      <c r="F37" s="51"/>
      <c r="G37" s="51"/>
      <c r="H37" s="50"/>
      <c r="I37" s="50"/>
      <c r="J37" s="50"/>
      <c r="K37" s="51"/>
      <c r="L37" s="51"/>
      <c r="M37" s="51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5">
      <c r="A38" s="50"/>
      <c r="B38" s="50"/>
      <c r="C38" s="50"/>
      <c r="D38" s="51"/>
      <c r="E38" s="51"/>
      <c r="F38" s="51"/>
      <c r="G38" s="51"/>
      <c r="H38" s="52"/>
      <c r="I38" s="52"/>
      <c r="J38" s="52"/>
      <c r="K38" s="51"/>
      <c r="L38" s="51"/>
      <c r="M38" s="51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5">
      <c r="A39" s="50"/>
      <c r="B39" s="50"/>
      <c r="C39" s="50"/>
      <c r="D39" s="51"/>
      <c r="E39" s="51"/>
      <c r="F39" s="51"/>
      <c r="G39" s="51"/>
      <c r="H39" s="50"/>
      <c r="I39" s="50"/>
      <c r="J39" s="50"/>
      <c r="K39" s="51"/>
      <c r="L39" s="51"/>
      <c r="M39" s="51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4.25">
      <c r="A40" s="53"/>
      <c r="B40" s="53"/>
      <c r="C40" s="53"/>
      <c r="D40" s="51"/>
      <c r="E40" s="51"/>
      <c r="F40" s="51"/>
      <c r="G40" s="51"/>
      <c r="H40" s="48"/>
      <c r="I40" s="48"/>
      <c r="J40" s="48"/>
      <c r="K40" s="48"/>
      <c r="L40" s="48"/>
      <c r="M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5">
      <c r="A41" s="50"/>
      <c r="B41" s="50"/>
      <c r="C41" s="50"/>
      <c r="D41" s="51"/>
      <c r="E41" s="51"/>
      <c r="F41" s="51"/>
      <c r="G41" s="51"/>
      <c r="H41" s="48"/>
      <c r="I41" s="48"/>
      <c r="J41" s="48"/>
      <c r="K41" s="48"/>
      <c r="L41" s="48"/>
      <c r="M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5">
      <c r="A42" s="50"/>
      <c r="B42" s="50"/>
      <c r="C42" s="50"/>
      <c r="D42" s="51"/>
      <c r="E42" s="51"/>
      <c r="F42" s="51"/>
      <c r="G42" s="51"/>
      <c r="H42" s="48"/>
      <c r="I42" s="48"/>
      <c r="J42" s="48"/>
      <c r="K42" s="48"/>
      <c r="L42" s="48"/>
      <c r="M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thum</dc:creator>
  <cp:keywords/>
  <dc:description/>
  <cp:lastModifiedBy>hau</cp:lastModifiedBy>
  <dcterms:created xsi:type="dcterms:W3CDTF">2009-05-20T10:59:54Z</dcterms:created>
  <dcterms:modified xsi:type="dcterms:W3CDTF">2010-12-21T14:02:06Z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